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6rz\Documents\_0 MISC\e-5082\2021-2022 WPs UPDATES\SWWP005 Enhanced VFD on Irrigation Pump\TO EDRS\"/>
    </mc:Choice>
  </mc:AlternateContent>
  <xr:revisionPtr revIDLastSave="0" documentId="13_ncr:1_{16687006-8324-41C8-B754-B11BF7E461B1}" xr6:coauthVersionLast="45" xr6:coauthVersionMax="45" xr10:uidLastSave="{00000000-0000-0000-0000-000000000000}"/>
  <bookViews>
    <workbookView xWindow="20370" yWindow="-120" windowWidth="29040" windowHeight="15840" tabRatio="578" activeTab="1" xr2:uid="{00000000-000D-0000-FFFF-FFFF00000000}"/>
  </bookViews>
  <sheets>
    <sheet name="Sheet1" sheetId="1" r:id="rId1"/>
    <sheet name="Wt. Avg." sheetId="2" r:id="rId2"/>
  </sheets>
  <definedNames>
    <definedName name="_Ref488154526" localSheetId="1">'Wt. Avg.'!$V$2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10" i="2" l="1"/>
  <c r="AC20" i="2"/>
  <c r="AG5" i="2"/>
  <c r="AD21" i="2"/>
  <c r="AD23" i="2" s="1"/>
  <c r="AD22" i="2"/>
  <c r="AG22" i="2" s="1"/>
  <c r="AD20" i="2"/>
  <c r="AG20" i="2" s="1"/>
  <c r="AC21" i="2"/>
  <c r="AF21" i="2" s="1"/>
  <c r="AC22" i="2"/>
  <c r="AC23" i="2" s="1"/>
  <c r="AJ23" i="2" s="1"/>
  <c r="AD5" i="2"/>
  <c r="AD6" i="2"/>
  <c r="AD7" i="2"/>
  <c r="AG7" i="2" s="1"/>
  <c r="AD8" i="2"/>
  <c r="AG8" i="2" s="1"/>
  <c r="AD9" i="2"/>
  <c r="AG9" i="2" s="1"/>
  <c r="AD10" i="2"/>
  <c r="AG10" i="2" s="1"/>
  <c r="AD11" i="2"/>
  <c r="AG11" i="2" s="1"/>
  <c r="AD12" i="2"/>
  <c r="AG12" i="2" s="1"/>
  <c r="AD13" i="2"/>
  <c r="AG13" i="2" s="1"/>
  <c r="AD14" i="2"/>
  <c r="AG14" i="2" s="1"/>
  <c r="AD15" i="2"/>
  <c r="AG15" i="2" s="1"/>
  <c r="AD4" i="2"/>
  <c r="AG4" i="2" s="1"/>
  <c r="AC5" i="2"/>
  <c r="AF5" i="2" s="1"/>
  <c r="AC6" i="2"/>
  <c r="AF6" i="2" s="1"/>
  <c r="AC7" i="2"/>
  <c r="AF7" i="2" s="1"/>
  <c r="AC8" i="2"/>
  <c r="AF8" i="2" s="1"/>
  <c r="AC9" i="2"/>
  <c r="AF9" i="2" s="1"/>
  <c r="AC10" i="2"/>
  <c r="AF10" i="2" s="1"/>
  <c r="AC11" i="2"/>
  <c r="AF11" i="2" s="1"/>
  <c r="AC12" i="2"/>
  <c r="AF12" i="2" s="1"/>
  <c r="AC13" i="2"/>
  <c r="AF13" i="2" s="1"/>
  <c r="AC14" i="2"/>
  <c r="AF14" i="2" s="1"/>
  <c r="AC15" i="2"/>
  <c r="AF15" i="2" s="1"/>
  <c r="AC4" i="2"/>
  <c r="AF22" i="2" l="1"/>
  <c r="AF23" i="2" s="1"/>
  <c r="AJ4" i="2"/>
  <c r="AF4" i="2"/>
  <c r="AI4" i="2" s="1"/>
  <c r="AD17" i="2"/>
  <c r="AF20" i="2"/>
  <c r="AI20" i="2" s="1"/>
  <c r="AJ20" i="2"/>
  <c r="AG21" i="2"/>
  <c r="AG23" i="2" s="1"/>
  <c r="AF17" i="2"/>
  <c r="AG6" i="2"/>
  <c r="AC17" i="2"/>
  <c r="Y11" i="2"/>
  <c r="Y8" i="2"/>
  <c r="Y13" i="2" s="1"/>
  <c r="P25" i="2"/>
  <c r="P26" i="2"/>
  <c r="P24" i="2"/>
  <c r="P6" i="2"/>
  <c r="P7" i="2"/>
  <c r="P8" i="2"/>
  <c r="P9" i="2"/>
  <c r="P10" i="2"/>
  <c r="P11" i="2"/>
  <c r="P12" i="2"/>
  <c r="P13" i="2"/>
  <c r="P14" i="2"/>
  <c r="P15" i="2"/>
  <c r="P16" i="2"/>
  <c r="P5" i="2"/>
  <c r="T25" i="2"/>
  <c r="T26" i="2"/>
  <c r="T24" i="2"/>
  <c r="O26" i="2"/>
  <c r="O25" i="2"/>
  <c r="O24" i="2"/>
  <c r="O5" i="2"/>
  <c r="O7" i="2"/>
  <c r="O8" i="2"/>
  <c r="O9" i="2"/>
  <c r="O10" i="2"/>
  <c r="O11" i="2"/>
  <c r="O12" i="2"/>
  <c r="O13" i="2"/>
  <c r="O14" i="2"/>
  <c r="O15" i="2"/>
  <c r="O16" i="2"/>
  <c r="O6" i="2"/>
  <c r="AJ17" i="2" l="1"/>
  <c r="O27" i="2"/>
  <c r="AI23" i="2"/>
  <c r="AG17" i="2"/>
  <c r="AI17" i="2" s="1"/>
  <c r="T27" i="2"/>
  <c r="Y14" i="2"/>
  <c r="P18" i="2"/>
  <c r="P27" i="2"/>
  <c r="T6" i="2"/>
  <c r="T7" i="2"/>
  <c r="T8" i="2"/>
  <c r="T9" i="2"/>
  <c r="T10" i="2"/>
  <c r="T11" i="2"/>
  <c r="T12" i="2"/>
  <c r="T13" i="2"/>
  <c r="T14" i="2"/>
  <c r="T15" i="2"/>
  <c r="T16" i="2"/>
  <c r="T5" i="2"/>
  <c r="O18" i="2"/>
  <c r="T18" i="2" l="1"/>
</calcChain>
</file>

<file path=xl/sharedStrings.xml><?xml version="1.0" encoding="utf-8"?>
<sst xmlns="http://schemas.openxmlformats.org/spreadsheetml/2006/main" count="100" uniqueCount="45">
  <si>
    <t>Water Horsepower (WHP)</t>
  </si>
  <si>
    <t>Old Well Pump Total Dynamic Head (feet)</t>
  </si>
  <si>
    <t>Arbitrary Input HP</t>
  </si>
  <si>
    <t>Assumed Motor Efficiency</t>
  </si>
  <si>
    <t>Assumed Impeller Efficiency</t>
  </si>
  <si>
    <t>Computed Overall Pumping Plant Efficiency, OPPE (%/100)</t>
  </si>
  <si>
    <t>Computed Pump Flow Rate (GPM)</t>
  </si>
  <si>
    <t>Computed Old Input Power (kW)</t>
  </si>
  <si>
    <t>Computed New Pump TDH (ft)</t>
  </si>
  <si>
    <t>Reduction Factor For New OPPE Due To VFD System (%/100)</t>
  </si>
  <si>
    <t>Reduction Factor For Variable Impeller Efficiencies At New Operating Points (%/100)</t>
  </si>
  <si>
    <t>Computed New Input kW</t>
  </si>
  <si>
    <t>Computed New kW Savings</t>
  </si>
  <si>
    <t>Computed New Annual kWh savings</t>
  </si>
  <si>
    <t>Estimated Total Installed VFD System Cost Plus Tax ($)</t>
  </si>
  <si>
    <t>Annual Savings ($) Due To New VFD System</t>
  </si>
  <si>
    <t>Table 3-6 Estimated energy savings for booster pumps supplying drip/micro irrigation</t>
  </si>
  <si>
    <t>Table 3-5 Energy savings for VFD system installations on well pumps supplying a booster pump for drip/micro, with a VFD system on the well pump only</t>
  </si>
  <si>
    <t>Overall Pumping Plant Efficiency, OPPE (%/100)</t>
  </si>
  <si>
    <t>Estimated Total Installed VFD System Cost Plus Tax</t>
  </si>
  <si>
    <t>Pump HP</t>
  </si>
  <si>
    <t>Average:</t>
  </si>
  <si>
    <t>Avg. FMC</t>
  </si>
  <si>
    <t>kWh/HP savings</t>
  </si>
  <si>
    <t>kW/HP savings</t>
  </si>
  <si>
    <t>VFD HP</t>
  </si>
  <si>
    <t>Approximate cost per VFD HP</t>
  </si>
  <si>
    <t>Integrated passive harmonic filter unit costs, plus tax</t>
  </si>
  <si>
    <t>per HP</t>
  </si>
  <si>
    <t>Avg IMC &lt;= 75HP:</t>
  </si>
  <si>
    <t>Avg IMC &gt; 75HP:</t>
  </si>
  <si>
    <t>VFD cost premium &lt;= 75HP =</t>
  </si>
  <si>
    <t>Filter Avg cost &gt;75HP =</t>
  </si>
  <si>
    <t>VFD cost premium &gt; 75HP =</t>
  </si>
  <si>
    <t>Annual Op. Hrs:</t>
  </si>
  <si>
    <r>
      <t xml:space="preserve">Table 5. </t>
    </r>
    <r>
      <rPr>
        <sz val="9"/>
        <color theme="1"/>
        <rFont val="Arial"/>
        <family val="2"/>
      </rPr>
      <t>Approx. unit costs for integrated passive harmonic filters</t>
    </r>
  </si>
  <si>
    <t>Well Pump HP</t>
  </si>
  <si>
    <t>Booster Pump:</t>
  </si>
  <si>
    <t>BL kW/HP</t>
  </si>
  <si>
    <t>New kW/HP</t>
  </si>
  <si>
    <t>BL kWh/HP</t>
  </si>
  <si>
    <t>New kWh/HP</t>
  </si>
  <si>
    <t>Average (&gt;75HP):</t>
  </si>
  <si>
    <t>kwh savings/hp</t>
  </si>
  <si>
    <t>kW savings/hp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</si>
</sst>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164" formatCode="&quot;$&quot;#,##0"/>
    <numFmt numFmtId="165" formatCode="&quot;$&quot;#,##0.00"/>
    <numFmt numFmtId="166" formatCode="0.0000"/>
    <numFmt numFmtId="167" formatCode="0.000"/>
    <numFmt numFmtId="168" formatCode="#,##0.0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Calibri"/>
      <family val="2"/>
    </font>
    <font>
      <b/>
      <sz val="11"/>
      <color rgb="FF086A34"/>
      <name val="Calibri"/>
      <family val="2"/>
      <scheme val="minor"/>
    </font>
    <font>
      <b/>
      <sz val="11"/>
      <color rgb="FF05058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8" fillId="0" borderId="0" applyFont="0" applyFill="0" applyBorder="0" applyAlignment="0" applyProtection="0"/>
  </cellStyleXfs>
  <cellXfs count="11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3" fontId="4" fillId="4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5" fontId="0" fillId="0" borderId="0" xfId="0" applyNumberFormat="1"/>
    <xf numFmtId="0" fontId="6" fillId="0" borderId="0" xfId="0" applyFont="1"/>
    <xf numFmtId="164" fontId="6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horizontal="right"/>
    </xf>
    <xf numFmtId="166" fontId="7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center" vertical="center"/>
    </xf>
    <xf numFmtId="0" fontId="1" fillId="0" borderId="0" xfId="0" applyFont="1"/>
    <xf numFmtId="0" fontId="4" fillId="5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7" fontId="6" fillId="0" borderId="4" xfId="0" applyNumberFormat="1" applyFont="1" applyBorder="1" applyAlignment="1">
      <alignment horizontal="center"/>
    </xf>
    <xf numFmtId="3" fontId="4" fillId="5" borderId="2" xfId="0" applyNumberFormat="1" applyFont="1" applyFill="1" applyBorder="1" applyAlignment="1">
      <alignment horizontal="center" vertical="center"/>
    </xf>
    <xf numFmtId="1" fontId="6" fillId="5" borderId="5" xfId="0" applyNumberFormat="1" applyFont="1" applyFill="1" applyBorder="1" applyAlignment="1">
      <alignment horizontal="center"/>
    </xf>
    <xf numFmtId="167" fontId="6" fillId="5" borderId="4" xfId="0" applyNumberFormat="1" applyFont="1" applyFill="1" applyBorder="1" applyAlignment="1">
      <alignment horizontal="center"/>
    </xf>
    <xf numFmtId="1" fontId="5" fillId="0" borderId="0" xfId="0" applyNumberFormat="1" applyFont="1" applyAlignment="1">
      <alignment horizontal="center"/>
    </xf>
    <xf numFmtId="0" fontId="7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0" fillId="0" borderId="0" xfId="0" applyFont="1"/>
    <xf numFmtId="0" fontId="8" fillId="5" borderId="1" xfId="0" applyFont="1" applyFill="1" applyBorder="1" applyAlignment="1">
      <alignment horizontal="center" vertical="center"/>
    </xf>
    <xf numFmtId="164" fontId="8" fillId="5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166" fontId="9" fillId="0" borderId="0" xfId="0" applyNumberFormat="1" applyFont="1" applyAlignment="1">
      <alignment horizontal="right" vertical="center"/>
    </xf>
    <xf numFmtId="1" fontId="9" fillId="0" borderId="0" xfId="0" applyNumberFormat="1" applyFont="1" applyAlignment="1">
      <alignment horizontal="center"/>
    </xf>
    <xf numFmtId="168" fontId="9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/>
    </xf>
    <xf numFmtId="165" fontId="10" fillId="0" borderId="0" xfId="0" applyNumberFormat="1" applyFont="1"/>
    <xf numFmtId="0" fontId="4" fillId="6" borderId="1" xfId="0" applyFont="1" applyFill="1" applyBorder="1" applyAlignment="1">
      <alignment horizontal="center" vertical="center"/>
    </xf>
    <xf numFmtId="3" fontId="4" fillId="6" borderId="1" xfId="0" applyNumberFormat="1" applyFont="1" applyFill="1" applyBorder="1" applyAlignment="1">
      <alignment horizontal="center" vertical="center"/>
    </xf>
    <xf numFmtId="164" fontId="4" fillId="6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0" fillId="0" borderId="0" xfId="0" applyNumberFormat="1"/>
    <xf numFmtId="167" fontId="0" fillId="0" borderId="0" xfId="0" applyNumberFormat="1" applyAlignment="1">
      <alignment horizontal="center"/>
    </xf>
    <xf numFmtId="0" fontId="4" fillId="3" borderId="7" xfId="0" applyFont="1" applyFill="1" applyBorder="1" applyAlignment="1">
      <alignment horizontal="center" vertical="center"/>
    </xf>
    <xf numFmtId="167" fontId="0" fillId="0" borderId="8" xfId="0" applyNumberFormat="1" applyBorder="1" applyAlignment="1">
      <alignment horizontal="center"/>
    </xf>
    <xf numFmtId="167" fontId="0" fillId="0" borderId="9" xfId="0" applyNumberFormat="1" applyBorder="1" applyAlignment="1">
      <alignment horizontal="center"/>
    </xf>
    <xf numFmtId="0" fontId="4" fillId="3" borderId="5" xfId="0" applyFont="1" applyFill="1" applyBorder="1" applyAlignment="1">
      <alignment horizontal="center" vertical="center"/>
    </xf>
    <xf numFmtId="167" fontId="0" fillId="0" borderId="0" xfId="0" applyNumberFormat="1" applyBorder="1" applyAlignment="1">
      <alignment horizontal="center"/>
    </xf>
    <xf numFmtId="167" fontId="0" fillId="0" borderId="4" xfId="0" applyNumberFormat="1" applyBorder="1" applyAlignment="1">
      <alignment horizontal="center"/>
    </xf>
    <xf numFmtId="0" fontId="4" fillId="3" borderId="10" xfId="0" applyFont="1" applyFill="1" applyBorder="1" applyAlignment="1">
      <alignment horizontal="center" vertical="center"/>
    </xf>
    <xf numFmtId="167" fontId="0" fillId="0" borderId="11" xfId="0" applyNumberFormat="1" applyBorder="1" applyAlignment="1">
      <alignment horizontal="center"/>
    </xf>
    <xf numFmtId="167" fontId="0" fillId="0" borderId="12" xfId="0" applyNumberFormat="1" applyBorder="1" applyAlignment="1">
      <alignment horizontal="center"/>
    </xf>
    <xf numFmtId="167" fontId="0" fillId="0" borderId="7" xfId="0" applyNumberFormat="1" applyBorder="1" applyAlignment="1">
      <alignment horizontal="center"/>
    </xf>
    <xf numFmtId="167" fontId="0" fillId="0" borderId="10" xfId="0" applyNumberFormat="1" applyBorder="1" applyAlignment="1">
      <alignment horizontal="center"/>
    </xf>
    <xf numFmtId="0" fontId="0" fillId="0" borderId="0" xfId="0" applyAlignment="1">
      <alignment horizontal="right" vertical="center"/>
    </xf>
    <xf numFmtId="4" fontId="0" fillId="3" borderId="7" xfId="0" applyNumberFormat="1" applyFill="1" applyBorder="1" applyAlignment="1">
      <alignment horizontal="center"/>
    </xf>
    <xf numFmtId="4" fontId="0" fillId="3" borderId="9" xfId="0" applyNumberFormat="1" applyFill="1" applyBorder="1" applyAlignment="1">
      <alignment horizontal="center"/>
    </xf>
    <xf numFmtId="4" fontId="0" fillId="3" borderId="5" xfId="0" applyNumberFormat="1" applyFill="1" applyBorder="1" applyAlignment="1">
      <alignment horizontal="center"/>
    </xf>
    <xf numFmtId="4" fontId="0" fillId="3" borderId="4" xfId="0" applyNumberFormat="1" applyFill="1" applyBorder="1" applyAlignment="1">
      <alignment horizontal="center"/>
    </xf>
    <xf numFmtId="4" fontId="0" fillId="3" borderId="10" xfId="0" applyNumberFormat="1" applyFill="1" applyBorder="1" applyAlignment="1">
      <alignment horizontal="center"/>
    </xf>
    <xf numFmtId="4" fontId="0" fillId="3" borderId="12" xfId="0" applyNumberFormat="1" applyFill="1" applyBorder="1" applyAlignment="1">
      <alignment horizontal="center"/>
    </xf>
    <xf numFmtId="4" fontId="6" fillId="0" borderId="0" xfId="0" applyNumberFormat="1" applyFont="1"/>
    <xf numFmtId="0" fontId="0" fillId="0" borderId="0" xfId="0" applyAlignment="1">
      <alignment vertical="center"/>
    </xf>
    <xf numFmtId="165" fontId="6" fillId="0" borderId="6" xfId="0" applyNumberFormat="1" applyFont="1" applyBorder="1" applyAlignment="1">
      <alignment horizontal="center"/>
    </xf>
    <xf numFmtId="165" fontId="6" fillId="0" borderId="13" xfId="0" applyNumberFormat="1" applyFont="1" applyBorder="1" applyAlignment="1">
      <alignment horizontal="center"/>
    </xf>
    <xf numFmtId="165" fontId="6" fillId="0" borderId="14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center"/>
    </xf>
    <xf numFmtId="164" fontId="6" fillId="0" borderId="14" xfId="0" applyNumberFormat="1" applyFont="1" applyBorder="1" applyAlignment="1">
      <alignment horizontal="center"/>
    </xf>
    <xf numFmtId="165" fontId="0" fillId="0" borderId="0" xfId="0" applyNumberFormat="1" applyAlignment="1">
      <alignment horizontal="center"/>
    </xf>
    <xf numFmtId="165" fontId="1" fillId="0" borderId="0" xfId="0" applyNumberFormat="1" applyFont="1" applyAlignment="1">
      <alignment horizontal="center"/>
    </xf>
    <xf numFmtId="0" fontId="1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4" fontId="0" fillId="0" borderId="7" xfId="0" applyNumberFormat="1" applyBorder="1" applyAlignment="1">
      <alignment horizontal="center"/>
    </xf>
    <xf numFmtId="4" fontId="0" fillId="0" borderId="9" xfId="0" applyNumberFormat="1" applyBorder="1" applyAlignment="1">
      <alignment horizontal="center"/>
    </xf>
    <xf numFmtId="4" fontId="0" fillId="0" borderId="10" xfId="0" applyNumberFormat="1" applyBorder="1" applyAlignment="1">
      <alignment horizontal="center"/>
    </xf>
    <xf numFmtId="4" fontId="0" fillId="0" borderId="12" xfId="0" applyNumberFormat="1" applyBorder="1" applyAlignment="1">
      <alignment horizontal="center"/>
    </xf>
    <xf numFmtId="0" fontId="13" fillId="5" borderId="6" xfId="0" applyFont="1" applyFill="1" applyBorder="1" applyAlignment="1">
      <alignment horizontal="center" vertical="center"/>
    </xf>
    <xf numFmtId="0" fontId="0" fillId="3" borderId="0" xfId="0" applyFill="1"/>
    <xf numFmtId="3" fontId="0" fillId="3" borderId="0" xfId="0" applyNumberFormat="1" applyFill="1" applyAlignment="1">
      <alignment vertical="center"/>
    </xf>
    <xf numFmtId="0" fontId="0" fillId="0" borderId="0" xfId="0" applyFont="1"/>
    <xf numFmtId="167" fontId="14" fillId="3" borderId="6" xfId="0" applyNumberFormat="1" applyFont="1" applyFill="1" applyBorder="1" applyAlignment="1">
      <alignment horizontal="center" vertical="center"/>
    </xf>
    <xf numFmtId="167" fontId="15" fillId="3" borderId="6" xfId="0" applyNumberFormat="1" applyFont="1" applyFill="1" applyBorder="1" applyAlignment="1">
      <alignment horizontal="center" vertical="center"/>
    </xf>
    <xf numFmtId="167" fontId="14" fillId="0" borderId="0" xfId="0" applyNumberFormat="1" applyFont="1" applyAlignment="1">
      <alignment horizontal="center" vertical="center"/>
    </xf>
    <xf numFmtId="167" fontId="15" fillId="0" borderId="0" xfId="0" applyNumberFormat="1" applyFont="1" applyAlignment="1">
      <alignment horizontal="center" vertical="center"/>
    </xf>
    <xf numFmtId="4" fontId="14" fillId="0" borderId="0" xfId="0" applyNumberFormat="1" applyFont="1" applyAlignment="1">
      <alignment vertical="center"/>
    </xf>
    <xf numFmtId="4" fontId="15" fillId="0" borderId="0" xfId="0" applyNumberFormat="1" applyFont="1" applyAlignment="1">
      <alignment vertical="center"/>
    </xf>
    <xf numFmtId="167" fontId="16" fillId="3" borderId="6" xfId="0" applyNumberFormat="1" applyFont="1" applyFill="1" applyBorder="1" applyAlignment="1">
      <alignment horizontal="center" vertical="center"/>
    </xf>
    <xf numFmtId="167" fontId="17" fillId="3" borderId="6" xfId="0" applyNumberFormat="1" applyFont="1" applyFill="1" applyBorder="1" applyAlignment="1">
      <alignment horizontal="center" vertical="center"/>
    </xf>
    <xf numFmtId="4" fontId="16" fillId="0" borderId="0" xfId="0" applyNumberFormat="1" applyFont="1" applyAlignment="1">
      <alignment horizontal="center"/>
    </xf>
    <xf numFmtId="4" fontId="17" fillId="0" borderId="0" xfId="0" applyNumberFormat="1" applyFont="1" applyAlignment="1">
      <alignment horizontal="center"/>
    </xf>
    <xf numFmtId="167" fontId="16" fillId="0" borderId="0" xfId="0" applyNumberFormat="1" applyFont="1" applyAlignment="1">
      <alignment horizontal="center"/>
    </xf>
    <xf numFmtId="167" fontId="17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center"/>
    </xf>
    <xf numFmtId="44" fontId="0" fillId="0" borderId="0" xfId="1" applyFont="1"/>
    <xf numFmtId="44" fontId="3" fillId="2" borderId="1" xfId="1" applyFont="1" applyFill="1" applyBorder="1" applyAlignment="1">
      <alignment horizontal="center" vertical="center" wrapText="1"/>
    </xf>
    <xf numFmtId="44" fontId="4" fillId="4" borderId="1" xfId="1" applyFont="1" applyFill="1" applyBorder="1" applyAlignment="1">
      <alignment horizontal="center" vertical="center"/>
    </xf>
    <xf numFmtId="44" fontId="4" fillId="5" borderId="1" xfId="1" applyFont="1" applyFill="1" applyBorder="1" applyAlignment="1">
      <alignment horizontal="center" vertical="center"/>
    </xf>
    <xf numFmtId="44" fontId="4" fillId="0" borderId="1" xfId="1" applyFont="1" applyBorder="1" applyAlignment="1">
      <alignment horizontal="center" vertical="center"/>
    </xf>
    <xf numFmtId="44" fontId="6" fillId="0" borderId="0" xfId="1" applyFont="1"/>
    <xf numFmtId="44" fontId="9" fillId="0" borderId="0" xfId="1" applyFont="1" applyAlignment="1">
      <alignment horizontal="right" vertical="center"/>
    </xf>
    <xf numFmtId="44" fontId="3" fillId="3" borderId="1" xfId="1" applyFont="1" applyFill="1" applyBorder="1" applyAlignment="1">
      <alignment horizontal="center" vertical="center" wrapText="1"/>
    </xf>
    <xf numFmtId="44" fontId="4" fillId="6" borderId="1" xfId="1" applyFont="1" applyFill="1" applyBorder="1" applyAlignment="1">
      <alignment horizontal="center" vertical="center"/>
    </xf>
    <xf numFmtId="167" fontId="0" fillId="7" borderId="0" xfId="0" applyNumberFormat="1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086A34"/>
      <color rgb="FF0505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4"/>
  <sheetViews>
    <sheetView zoomScale="110" zoomScaleNormal="110" workbookViewId="0">
      <selection activeCell="A10" sqref="A10"/>
    </sheetView>
  </sheetViews>
  <sheetFormatPr defaultRowHeight="14.4" x14ac:dyDescent="0.3"/>
  <cols>
    <col min="4" max="4" width="10.88671875" customWidth="1"/>
    <col min="11" max="11" width="11.6640625" customWidth="1"/>
    <col min="13" max="13" width="10.109375" customWidth="1"/>
    <col min="14" max="14" width="10" customWidth="1"/>
    <col min="15" max="15" width="11.33203125" customWidth="1"/>
    <col min="16" max="16" width="10" customWidth="1"/>
  </cols>
  <sheetData>
    <row r="2" spans="1:16" ht="21.75" customHeight="1" x14ac:dyDescent="0.25">
      <c r="A2" s="5" t="s">
        <v>17</v>
      </c>
    </row>
    <row r="3" spans="1:16" ht="84.75" customHeight="1" x14ac:dyDescent="0.25">
      <c r="A3" s="1" t="s">
        <v>2</v>
      </c>
      <c r="B3" s="1" t="s">
        <v>3</v>
      </c>
      <c r="C3" s="1" t="s">
        <v>4</v>
      </c>
      <c r="D3" s="1" t="s">
        <v>18</v>
      </c>
      <c r="E3" s="1" t="s">
        <v>1</v>
      </c>
      <c r="F3" s="1" t="s">
        <v>0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  <c r="O3" s="1" t="s">
        <v>14</v>
      </c>
      <c r="P3" s="1" t="s">
        <v>15</v>
      </c>
    </row>
    <row r="4" spans="1:16" ht="15" x14ac:dyDescent="0.25">
      <c r="A4" s="2">
        <v>5</v>
      </c>
      <c r="B4" s="2">
        <v>0.8</v>
      </c>
      <c r="C4" s="2">
        <v>0.5</v>
      </c>
      <c r="D4" s="2">
        <v>0.4</v>
      </c>
      <c r="E4" s="2">
        <v>321</v>
      </c>
      <c r="F4" s="2">
        <v>2</v>
      </c>
      <c r="G4" s="2">
        <v>25</v>
      </c>
      <c r="H4" s="2">
        <v>4</v>
      </c>
      <c r="I4" s="2">
        <v>256.5</v>
      </c>
      <c r="J4" s="2">
        <v>0.96499999999999997</v>
      </c>
      <c r="K4" s="2">
        <v>0.99</v>
      </c>
      <c r="L4" s="2">
        <v>3</v>
      </c>
      <c r="M4" s="2">
        <v>0.6</v>
      </c>
      <c r="N4" s="3">
        <v>1445</v>
      </c>
      <c r="O4" s="3">
        <v>7660</v>
      </c>
      <c r="P4" s="2">
        <v>246</v>
      </c>
    </row>
    <row r="5" spans="1:16" ht="15" x14ac:dyDescent="0.25">
      <c r="A5" s="2">
        <v>50</v>
      </c>
      <c r="B5" s="2">
        <v>0.9</v>
      </c>
      <c r="C5" s="2">
        <v>0.7</v>
      </c>
      <c r="D5" s="2">
        <v>0.63</v>
      </c>
      <c r="E5" s="2">
        <v>321</v>
      </c>
      <c r="F5" s="2">
        <v>31.5</v>
      </c>
      <c r="G5" s="2">
        <v>389</v>
      </c>
      <c r="H5" s="2">
        <v>37</v>
      </c>
      <c r="I5" s="2">
        <v>256.5</v>
      </c>
      <c r="J5" s="2">
        <v>0.96499999999999997</v>
      </c>
      <c r="K5" s="2">
        <v>0.99</v>
      </c>
      <c r="L5" s="2">
        <v>31</v>
      </c>
      <c r="M5" s="2">
        <v>6.1</v>
      </c>
      <c r="N5" s="3">
        <v>14449</v>
      </c>
      <c r="O5" s="3">
        <v>13600</v>
      </c>
      <c r="P5" s="3">
        <v>2456</v>
      </c>
    </row>
    <row r="6" spans="1:16" ht="15" x14ac:dyDescent="0.25">
      <c r="A6" s="2">
        <v>100</v>
      </c>
      <c r="B6" s="2">
        <v>0.91</v>
      </c>
      <c r="C6" s="2">
        <v>0.77</v>
      </c>
      <c r="D6" s="2">
        <v>0.7</v>
      </c>
      <c r="E6" s="2">
        <v>325</v>
      </c>
      <c r="F6" s="2">
        <v>70.099999999999994</v>
      </c>
      <c r="G6" s="2">
        <v>854</v>
      </c>
      <c r="H6" s="2">
        <v>75</v>
      </c>
      <c r="I6" s="2">
        <v>260.5</v>
      </c>
      <c r="J6" s="2">
        <v>0.96499999999999997</v>
      </c>
      <c r="K6" s="2">
        <v>0.99</v>
      </c>
      <c r="L6" s="2">
        <v>63</v>
      </c>
      <c r="M6" s="2">
        <v>12</v>
      </c>
      <c r="N6" s="3">
        <v>28441</v>
      </c>
      <c r="O6" s="3">
        <v>20200</v>
      </c>
      <c r="P6" s="3">
        <v>4835</v>
      </c>
    </row>
    <row r="7" spans="1:16" ht="15" x14ac:dyDescent="0.25">
      <c r="A7" s="2">
        <v>150</v>
      </c>
      <c r="B7" s="2">
        <v>0.92</v>
      </c>
      <c r="C7" s="2">
        <v>0.8</v>
      </c>
      <c r="D7" s="2">
        <v>0.74</v>
      </c>
      <c r="E7" s="2">
        <v>327</v>
      </c>
      <c r="F7" s="2">
        <v>110.4</v>
      </c>
      <c r="G7" s="2">
        <v>1337</v>
      </c>
      <c r="H7" s="2">
        <v>112</v>
      </c>
      <c r="I7" s="2">
        <v>262.5</v>
      </c>
      <c r="J7" s="2">
        <v>0.96499999999999997</v>
      </c>
      <c r="K7" s="2">
        <v>0.99</v>
      </c>
      <c r="L7" s="2">
        <v>94</v>
      </c>
      <c r="M7" s="2">
        <v>17.899999999999999</v>
      </c>
      <c r="N7" s="3">
        <v>42325</v>
      </c>
      <c r="O7" s="3">
        <v>26800</v>
      </c>
      <c r="P7" s="3">
        <v>7195</v>
      </c>
    </row>
    <row r="8" spans="1:16" ht="15" x14ac:dyDescent="0.25">
      <c r="A8" s="2">
        <v>200</v>
      </c>
      <c r="B8" s="2">
        <v>0.92</v>
      </c>
      <c r="C8" s="2">
        <v>0.81</v>
      </c>
      <c r="D8" s="2">
        <v>0.75</v>
      </c>
      <c r="E8" s="2">
        <v>329</v>
      </c>
      <c r="F8" s="2">
        <v>149</v>
      </c>
      <c r="G8" s="2">
        <v>1794</v>
      </c>
      <c r="H8" s="2">
        <v>149</v>
      </c>
      <c r="I8" s="2">
        <v>264.5</v>
      </c>
      <c r="J8" s="2">
        <v>0.96499999999999997</v>
      </c>
      <c r="K8" s="2">
        <v>0.99</v>
      </c>
      <c r="L8" s="2">
        <v>126</v>
      </c>
      <c r="M8" s="2">
        <v>23.6</v>
      </c>
      <c r="N8" s="3">
        <v>55990</v>
      </c>
      <c r="O8" s="3">
        <v>33400</v>
      </c>
      <c r="P8" s="3">
        <v>9518</v>
      </c>
    </row>
    <row r="9" spans="1:16" ht="15" x14ac:dyDescent="0.25">
      <c r="A9" s="2">
        <v>250</v>
      </c>
      <c r="B9" s="2">
        <v>0.92</v>
      </c>
      <c r="C9" s="2">
        <v>0.81</v>
      </c>
      <c r="D9" s="2">
        <v>0.75</v>
      </c>
      <c r="E9" s="2">
        <v>331</v>
      </c>
      <c r="F9" s="2">
        <v>186.3</v>
      </c>
      <c r="G9" s="2">
        <v>2229</v>
      </c>
      <c r="H9" s="2">
        <v>187</v>
      </c>
      <c r="I9" s="2">
        <v>266.5</v>
      </c>
      <c r="J9" s="2">
        <v>0.96499999999999997</v>
      </c>
      <c r="K9" s="2">
        <v>0.99</v>
      </c>
      <c r="L9" s="2">
        <v>157</v>
      </c>
      <c r="M9" s="2">
        <v>29.3</v>
      </c>
      <c r="N9" s="3">
        <v>69440</v>
      </c>
      <c r="O9" s="3">
        <v>40000</v>
      </c>
      <c r="P9" s="3">
        <v>11805</v>
      </c>
    </row>
    <row r="10" spans="1:16" ht="15" x14ac:dyDescent="0.25">
      <c r="A10" s="2">
        <v>300</v>
      </c>
      <c r="B10" s="2">
        <v>0.92</v>
      </c>
      <c r="C10" s="2">
        <v>0.84</v>
      </c>
      <c r="D10" s="2">
        <v>0.77</v>
      </c>
      <c r="E10" s="2">
        <v>332</v>
      </c>
      <c r="F10" s="2">
        <v>231.8</v>
      </c>
      <c r="G10" s="2">
        <v>2765</v>
      </c>
      <c r="H10" s="2">
        <v>224</v>
      </c>
      <c r="I10" s="2">
        <v>267.5</v>
      </c>
      <c r="J10" s="2">
        <v>0.96499999999999997</v>
      </c>
      <c r="K10" s="2">
        <v>0.99</v>
      </c>
      <c r="L10" s="2">
        <v>189</v>
      </c>
      <c r="M10" s="2">
        <v>35.1</v>
      </c>
      <c r="N10" s="3">
        <v>83002</v>
      </c>
      <c r="O10" s="3">
        <v>46600</v>
      </c>
      <c r="P10" s="3">
        <v>14110</v>
      </c>
    </row>
    <row r="11" spans="1:16" ht="15" x14ac:dyDescent="0.25">
      <c r="A11" s="2">
        <v>350</v>
      </c>
      <c r="B11" s="2">
        <v>0.92</v>
      </c>
      <c r="C11" s="2">
        <v>0.84</v>
      </c>
      <c r="D11" s="2">
        <v>0.77</v>
      </c>
      <c r="E11" s="2">
        <v>335</v>
      </c>
      <c r="F11" s="2">
        <v>270.5</v>
      </c>
      <c r="G11" s="2">
        <v>3197</v>
      </c>
      <c r="H11" s="2">
        <v>261</v>
      </c>
      <c r="I11" s="2">
        <v>270.5</v>
      </c>
      <c r="J11" s="2">
        <v>0.96499999999999997</v>
      </c>
      <c r="K11" s="2">
        <v>0.99</v>
      </c>
      <c r="L11" s="2">
        <v>221</v>
      </c>
      <c r="M11" s="2">
        <v>40.4</v>
      </c>
      <c r="N11" s="3">
        <v>95710</v>
      </c>
      <c r="O11" s="3">
        <v>53200</v>
      </c>
      <c r="P11" s="3">
        <v>16271</v>
      </c>
    </row>
    <row r="12" spans="1:16" ht="15" x14ac:dyDescent="0.25">
      <c r="A12" s="2">
        <v>400</v>
      </c>
      <c r="B12" s="2">
        <v>0.92</v>
      </c>
      <c r="C12" s="2">
        <v>0.84</v>
      </c>
      <c r="D12" s="2">
        <v>0.77</v>
      </c>
      <c r="E12" s="2">
        <v>335</v>
      </c>
      <c r="F12" s="2">
        <v>309.10000000000002</v>
      </c>
      <c r="G12" s="2">
        <v>3654</v>
      </c>
      <c r="H12" s="2">
        <v>298</v>
      </c>
      <c r="I12" s="2">
        <v>270.5</v>
      </c>
      <c r="J12" s="2">
        <v>0.96499999999999997</v>
      </c>
      <c r="K12" s="2">
        <v>0.99</v>
      </c>
      <c r="L12" s="2">
        <v>252</v>
      </c>
      <c r="M12" s="2">
        <v>46.2</v>
      </c>
      <c r="N12" s="3">
        <v>109383</v>
      </c>
      <c r="O12" s="3">
        <v>59800</v>
      </c>
      <c r="P12" s="3">
        <v>18595</v>
      </c>
    </row>
    <row r="13" spans="1:16" ht="15" x14ac:dyDescent="0.25">
      <c r="A13" s="2">
        <v>450</v>
      </c>
      <c r="B13" s="2">
        <v>0.92</v>
      </c>
      <c r="C13" s="2">
        <v>0.84</v>
      </c>
      <c r="D13" s="2">
        <v>0.77</v>
      </c>
      <c r="E13" s="2">
        <v>335</v>
      </c>
      <c r="F13" s="2">
        <v>347.8</v>
      </c>
      <c r="G13" s="2">
        <v>4111</v>
      </c>
      <c r="H13" s="2">
        <v>336</v>
      </c>
      <c r="I13" s="2">
        <v>270.5</v>
      </c>
      <c r="J13" s="2">
        <v>0.96499999999999997</v>
      </c>
      <c r="K13" s="2">
        <v>0.99</v>
      </c>
      <c r="L13" s="2">
        <v>284</v>
      </c>
      <c r="M13" s="2">
        <v>52</v>
      </c>
      <c r="N13" s="3">
        <v>123056</v>
      </c>
      <c r="O13" s="3">
        <v>66400</v>
      </c>
      <c r="P13" s="3">
        <v>20919</v>
      </c>
    </row>
    <row r="14" spans="1:16" ht="15" x14ac:dyDescent="0.25">
      <c r="A14" s="2">
        <v>500</v>
      </c>
      <c r="B14" s="2">
        <v>0.92</v>
      </c>
      <c r="C14" s="2">
        <v>0.84</v>
      </c>
      <c r="D14" s="2">
        <v>0.77</v>
      </c>
      <c r="E14" s="2">
        <v>336</v>
      </c>
      <c r="F14" s="2">
        <v>386.4</v>
      </c>
      <c r="G14" s="2">
        <v>4554</v>
      </c>
      <c r="H14" s="2">
        <v>373</v>
      </c>
      <c r="I14" s="2">
        <v>271.5</v>
      </c>
      <c r="J14" s="2">
        <v>0.96499999999999997</v>
      </c>
      <c r="K14" s="2">
        <v>0.99</v>
      </c>
      <c r="L14" s="2">
        <v>315</v>
      </c>
      <c r="M14" s="2">
        <v>57.5</v>
      </c>
      <c r="N14" s="3">
        <v>136199</v>
      </c>
      <c r="O14" s="3">
        <v>73000</v>
      </c>
      <c r="P14" s="3">
        <v>23154</v>
      </c>
    </row>
    <row r="15" spans="1:16" ht="15" x14ac:dyDescent="0.25">
      <c r="A15" s="2">
        <v>550</v>
      </c>
      <c r="B15" s="2">
        <v>0.92</v>
      </c>
      <c r="C15" s="2">
        <v>0.84</v>
      </c>
      <c r="D15" s="2">
        <v>0.77</v>
      </c>
      <c r="E15" s="2">
        <v>336</v>
      </c>
      <c r="F15" s="2">
        <v>425</v>
      </c>
      <c r="G15" s="2">
        <v>5009</v>
      </c>
      <c r="H15" s="2">
        <v>410</v>
      </c>
      <c r="I15" s="2">
        <v>271.5</v>
      </c>
      <c r="J15" s="2">
        <v>0.96499999999999997</v>
      </c>
      <c r="K15" s="2">
        <v>0.99</v>
      </c>
      <c r="L15" s="2">
        <v>347</v>
      </c>
      <c r="M15" s="2">
        <v>63.3</v>
      </c>
      <c r="N15" s="3">
        <v>149819</v>
      </c>
      <c r="O15" s="3">
        <v>79600</v>
      </c>
      <c r="P15" s="3">
        <v>25469</v>
      </c>
    </row>
    <row r="16" spans="1:16" ht="15" x14ac:dyDescent="0.25">
      <c r="A16" s="2">
        <v>600</v>
      </c>
      <c r="B16" s="2">
        <v>0.92</v>
      </c>
      <c r="C16" s="2">
        <v>0.84</v>
      </c>
      <c r="D16" s="2">
        <v>0.77</v>
      </c>
      <c r="E16" s="2">
        <v>336</v>
      </c>
      <c r="F16" s="2">
        <v>463.7</v>
      </c>
      <c r="G16" s="2">
        <v>5465</v>
      </c>
      <c r="H16" s="2">
        <v>448</v>
      </c>
      <c r="I16" s="2">
        <v>271.5</v>
      </c>
      <c r="J16" s="2">
        <v>0.96499999999999997</v>
      </c>
      <c r="K16" s="2">
        <v>0.99</v>
      </c>
      <c r="L16" s="2">
        <v>379</v>
      </c>
      <c r="M16" s="2">
        <v>69</v>
      </c>
      <c r="N16" s="3">
        <v>163438</v>
      </c>
      <c r="O16" s="3">
        <v>86200</v>
      </c>
      <c r="P16" s="3">
        <v>27785</v>
      </c>
    </row>
    <row r="21" spans="1:16" ht="20.25" customHeight="1" x14ac:dyDescent="0.25">
      <c r="A21" s="6" t="s">
        <v>16</v>
      </c>
    </row>
    <row r="22" spans="1:16" ht="78.75" x14ac:dyDescent="0.25">
      <c r="A22" s="4" t="s">
        <v>2</v>
      </c>
      <c r="B22" s="4" t="s">
        <v>3</v>
      </c>
      <c r="C22" s="4" t="s">
        <v>4</v>
      </c>
      <c r="D22" s="4" t="s">
        <v>5</v>
      </c>
      <c r="E22" s="4" t="s">
        <v>1</v>
      </c>
      <c r="F22" s="4" t="s">
        <v>0</v>
      </c>
      <c r="G22" s="4" t="s">
        <v>6</v>
      </c>
      <c r="H22" s="4" t="s">
        <v>7</v>
      </c>
      <c r="I22" s="4" t="s">
        <v>8</v>
      </c>
      <c r="J22" s="4" t="s">
        <v>9</v>
      </c>
      <c r="K22" s="4" t="s">
        <v>10</v>
      </c>
      <c r="L22" s="4" t="s">
        <v>11</v>
      </c>
      <c r="M22" s="4" t="s">
        <v>12</v>
      </c>
      <c r="N22" s="4" t="s">
        <v>13</v>
      </c>
      <c r="O22" s="4" t="s">
        <v>14</v>
      </c>
      <c r="P22" s="4" t="s">
        <v>15</v>
      </c>
    </row>
    <row r="23" spans="1:16" x14ac:dyDescent="0.3">
      <c r="A23" s="2">
        <v>50</v>
      </c>
      <c r="B23" s="2">
        <v>0.9</v>
      </c>
      <c r="C23" s="2">
        <v>0.7</v>
      </c>
      <c r="D23" s="2">
        <v>0.63</v>
      </c>
      <c r="E23" s="2">
        <v>120</v>
      </c>
      <c r="F23" s="2">
        <v>31.5</v>
      </c>
      <c r="G23" s="2">
        <v>1040</v>
      </c>
      <c r="H23" s="2">
        <v>37</v>
      </c>
      <c r="I23" s="2">
        <v>97.5</v>
      </c>
      <c r="J23" s="2">
        <v>0.96499999999999997</v>
      </c>
      <c r="K23" s="2">
        <v>0.99</v>
      </c>
      <c r="L23" s="2">
        <v>32</v>
      </c>
      <c r="M23" s="2">
        <v>5.6</v>
      </c>
      <c r="N23" s="3">
        <v>13207</v>
      </c>
      <c r="O23" s="3">
        <v>13600</v>
      </c>
      <c r="P23" s="3">
        <v>2245</v>
      </c>
    </row>
    <row r="24" spans="1:16" x14ac:dyDescent="0.3">
      <c r="A24" s="2">
        <v>100</v>
      </c>
      <c r="B24" s="2">
        <v>0.91</v>
      </c>
      <c r="C24" s="2">
        <v>0.75</v>
      </c>
      <c r="D24" s="2">
        <v>0.68</v>
      </c>
      <c r="E24" s="2">
        <v>122</v>
      </c>
      <c r="F24" s="2">
        <v>68.3</v>
      </c>
      <c r="G24" s="2">
        <v>2215</v>
      </c>
      <c r="H24" s="2">
        <v>75</v>
      </c>
      <c r="I24" s="2">
        <v>99.5</v>
      </c>
      <c r="J24" s="2">
        <v>0.96499999999999997</v>
      </c>
      <c r="K24" s="2">
        <v>0.99</v>
      </c>
      <c r="L24" s="2">
        <v>64</v>
      </c>
      <c r="M24" s="2">
        <v>10.9</v>
      </c>
      <c r="N24" s="3">
        <v>25846</v>
      </c>
      <c r="O24" s="3">
        <v>20200</v>
      </c>
      <c r="P24" s="3">
        <v>4394</v>
      </c>
    </row>
    <row r="25" spans="1:16" x14ac:dyDescent="0.3">
      <c r="A25" s="2">
        <v>150</v>
      </c>
      <c r="B25" s="2">
        <v>0.92</v>
      </c>
      <c r="C25" s="2">
        <v>0.76</v>
      </c>
      <c r="D25" s="2">
        <v>0.7</v>
      </c>
      <c r="E25" s="2">
        <v>124</v>
      </c>
      <c r="F25" s="2">
        <v>104.9</v>
      </c>
      <c r="G25" s="2">
        <v>3349</v>
      </c>
      <c r="H25" s="2">
        <v>112</v>
      </c>
      <c r="I25" s="2">
        <v>101.5</v>
      </c>
      <c r="J25" s="2">
        <v>0.96499999999999997</v>
      </c>
      <c r="K25" s="2">
        <v>0.99</v>
      </c>
      <c r="L25" s="2">
        <v>96</v>
      </c>
      <c r="M25" s="2">
        <v>16</v>
      </c>
      <c r="N25" s="3">
        <v>37944</v>
      </c>
      <c r="O25" s="3">
        <v>26800</v>
      </c>
      <c r="P25" s="3">
        <v>6450</v>
      </c>
    </row>
    <row r="26" spans="1:16" x14ac:dyDescent="0.3">
      <c r="A26" s="2">
        <v>200</v>
      </c>
      <c r="B26" s="2">
        <v>0.92</v>
      </c>
      <c r="C26" s="2">
        <v>0.77</v>
      </c>
      <c r="D26" s="2">
        <v>0.71</v>
      </c>
      <c r="E26" s="2">
        <v>126</v>
      </c>
      <c r="F26" s="2">
        <v>141.69999999999999</v>
      </c>
      <c r="G26" s="2">
        <v>4453</v>
      </c>
      <c r="H26" s="2">
        <v>149</v>
      </c>
      <c r="I26" s="2">
        <v>103.5</v>
      </c>
      <c r="J26" s="2">
        <v>0.96499999999999997</v>
      </c>
      <c r="K26" s="2">
        <v>0.99</v>
      </c>
      <c r="L26" s="2">
        <v>128</v>
      </c>
      <c r="M26" s="2">
        <v>20.9</v>
      </c>
      <c r="N26" s="3">
        <v>49527</v>
      </c>
      <c r="O26" s="3">
        <v>33400</v>
      </c>
      <c r="P26" s="3">
        <v>8420</v>
      </c>
    </row>
    <row r="27" spans="1:16" x14ac:dyDescent="0.3">
      <c r="A27" s="2">
        <v>250</v>
      </c>
      <c r="B27" s="2">
        <v>0.92</v>
      </c>
      <c r="C27" s="2">
        <v>0.77</v>
      </c>
      <c r="D27" s="2">
        <v>0.71</v>
      </c>
      <c r="E27" s="2">
        <v>128</v>
      </c>
      <c r="F27" s="2">
        <v>177.1</v>
      </c>
      <c r="G27" s="2">
        <v>5479</v>
      </c>
      <c r="H27" s="2">
        <v>187</v>
      </c>
      <c r="I27" s="2">
        <v>105.5</v>
      </c>
      <c r="J27" s="2">
        <v>0.96499999999999997</v>
      </c>
      <c r="K27" s="2">
        <v>0.99</v>
      </c>
      <c r="L27" s="2">
        <v>161</v>
      </c>
      <c r="M27" s="2">
        <v>25.6</v>
      </c>
      <c r="N27" s="3">
        <v>60618</v>
      </c>
      <c r="O27" s="3">
        <v>40000</v>
      </c>
      <c r="P27" s="3">
        <v>10305</v>
      </c>
    </row>
    <row r="28" spans="1:16" x14ac:dyDescent="0.3">
      <c r="A28" s="2">
        <v>300</v>
      </c>
      <c r="B28" s="2">
        <v>0.92</v>
      </c>
      <c r="C28" s="2">
        <v>0.78</v>
      </c>
      <c r="D28" s="2">
        <v>0.72</v>
      </c>
      <c r="E28" s="2">
        <v>130</v>
      </c>
      <c r="F28" s="2">
        <v>215.3</v>
      </c>
      <c r="G28" s="2">
        <v>6558</v>
      </c>
      <c r="H28" s="2">
        <v>224</v>
      </c>
      <c r="I28" s="2">
        <v>107.5</v>
      </c>
      <c r="J28" s="2">
        <v>0.96499999999999997</v>
      </c>
      <c r="K28" s="2">
        <v>0.99</v>
      </c>
      <c r="L28" s="2">
        <v>194</v>
      </c>
      <c r="M28" s="2">
        <v>30.1</v>
      </c>
      <c r="N28" s="3">
        <v>71242</v>
      </c>
      <c r="O28" s="3">
        <v>46600</v>
      </c>
      <c r="P28" s="3">
        <v>12111</v>
      </c>
    </row>
    <row r="29" spans="1:16" x14ac:dyDescent="0.3">
      <c r="A29" s="2">
        <v>350</v>
      </c>
      <c r="B29" s="2">
        <v>0.92</v>
      </c>
      <c r="C29" s="2">
        <v>0.78</v>
      </c>
      <c r="D29" s="2">
        <v>0.72</v>
      </c>
      <c r="E29" s="2">
        <v>131</v>
      </c>
      <c r="F29" s="2">
        <v>251.2</v>
      </c>
      <c r="G29" s="2">
        <v>7592</v>
      </c>
      <c r="H29" s="2">
        <v>261</v>
      </c>
      <c r="I29" s="2">
        <v>108.5</v>
      </c>
      <c r="J29" s="2">
        <v>0.96499999999999997</v>
      </c>
      <c r="K29" s="2">
        <v>0.99</v>
      </c>
      <c r="L29" s="2">
        <v>226</v>
      </c>
      <c r="M29" s="2">
        <v>34.700000000000003</v>
      </c>
      <c r="N29" s="3">
        <v>82260</v>
      </c>
      <c r="O29" s="3">
        <v>53200</v>
      </c>
      <c r="P29" s="3">
        <v>13984</v>
      </c>
    </row>
    <row r="30" spans="1:16" x14ac:dyDescent="0.3">
      <c r="A30" s="2">
        <v>400</v>
      </c>
      <c r="B30" s="2">
        <v>0.92</v>
      </c>
      <c r="C30" s="2">
        <v>0.78</v>
      </c>
      <c r="D30" s="2">
        <v>0.72</v>
      </c>
      <c r="E30" s="2">
        <v>132</v>
      </c>
      <c r="F30" s="2">
        <v>287</v>
      </c>
      <c r="G30" s="2">
        <v>8611</v>
      </c>
      <c r="H30" s="2">
        <v>298</v>
      </c>
      <c r="I30" s="2">
        <v>109.5</v>
      </c>
      <c r="J30" s="2">
        <v>0.96499999999999997</v>
      </c>
      <c r="K30" s="2">
        <v>0.99</v>
      </c>
      <c r="L30" s="2">
        <v>259</v>
      </c>
      <c r="M30" s="2">
        <v>39.299999999999997</v>
      </c>
      <c r="N30" s="3">
        <v>93050</v>
      </c>
      <c r="O30" s="3">
        <v>59800</v>
      </c>
      <c r="P30" s="3">
        <v>15818</v>
      </c>
    </row>
    <row r="31" spans="1:16" x14ac:dyDescent="0.3">
      <c r="A31" s="2">
        <v>450</v>
      </c>
      <c r="B31" s="2">
        <v>0.92</v>
      </c>
      <c r="C31" s="2">
        <v>0.78</v>
      </c>
      <c r="D31" s="2">
        <v>0.72</v>
      </c>
      <c r="E31" s="2">
        <v>132</v>
      </c>
      <c r="F31" s="2">
        <v>322.89999999999998</v>
      </c>
      <c r="G31" s="2">
        <v>9688</v>
      </c>
      <c r="H31" s="2">
        <v>336</v>
      </c>
      <c r="I31" s="2">
        <v>109.5</v>
      </c>
      <c r="J31" s="2">
        <v>0.96499999999999997</v>
      </c>
      <c r="K31" s="2">
        <v>0.99</v>
      </c>
      <c r="L31" s="2">
        <v>291</v>
      </c>
      <c r="M31" s="2">
        <v>44.2</v>
      </c>
      <c r="N31" s="3">
        <v>104681</v>
      </c>
      <c r="O31" s="3">
        <v>66400</v>
      </c>
      <c r="P31" s="3">
        <v>17796</v>
      </c>
    </row>
    <row r="32" spans="1:16" x14ac:dyDescent="0.3">
      <c r="A32" s="2">
        <v>500</v>
      </c>
      <c r="B32" s="2">
        <v>0.92</v>
      </c>
      <c r="C32" s="2">
        <v>0.78</v>
      </c>
      <c r="D32" s="2">
        <v>0.72</v>
      </c>
      <c r="E32" s="2">
        <v>132</v>
      </c>
      <c r="F32" s="2">
        <v>358.8</v>
      </c>
      <c r="G32" s="2">
        <v>10764</v>
      </c>
      <c r="H32" s="2">
        <v>373</v>
      </c>
      <c r="I32" s="2">
        <v>109.5</v>
      </c>
      <c r="J32" s="2">
        <v>0.96499999999999997</v>
      </c>
      <c r="K32" s="2">
        <v>0.99</v>
      </c>
      <c r="L32" s="2">
        <v>324</v>
      </c>
      <c r="M32" s="2">
        <v>49.1</v>
      </c>
      <c r="N32" s="3">
        <v>116312</v>
      </c>
      <c r="O32" s="3">
        <v>73000</v>
      </c>
      <c r="P32" s="3">
        <v>19773</v>
      </c>
    </row>
    <row r="33" spans="1:16" x14ac:dyDescent="0.3">
      <c r="A33" s="2">
        <v>550</v>
      </c>
      <c r="B33" s="2">
        <v>0.92</v>
      </c>
      <c r="C33" s="2">
        <v>0.78</v>
      </c>
      <c r="D33" s="2">
        <v>0.72</v>
      </c>
      <c r="E33" s="2">
        <v>132</v>
      </c>
      <c r="F33" s="2">
        <v>394.7</v>
      </c>
      <c r="G33" s="2">
        <v>11840</v>
      </c>
      <c r="H33" s="2">
        <v>410</v>
      </c>
      <c r="I33" s="2">
        <v>109.5</v>
      </c>
      <c r="J33" s="2">
        <v>0.96499999999999997</v>
      </c>
      <c r="K33" s="2">
        <v>0.99</v>
      </c>
      <c r="L33" s="2">
        <v>356</v>
      </c>
      <c r="M33" s="2">
        <v>54</v>
      </c>
      <c r="N33" s="3">
        <v>127943</v>
      </c>
      <c r="O33" s="3">
        <v>79600</v>
      </c>
      <c r="P33" s="3">
        <v>21750</v>
      </c>
    </row>
    <row r="34" spans="1:16" x14ac:dyDescent="0.3">
      <c r="A34" s="2">
        <v>600</v>
      </c>
      <c r="B34" s="2">
        <v>0.92</v>
      </c>
      <c r="C34" s="2">
        <v>0.78</v>
      </c>
      <c r="D34" s="2">
        <v>0.72</v>
      </c>
      <c r="E34" s="2">
        <v>132</v>
      </c>
      <c r="F34" s="2">
        <v>430.6</v>
      </c>
      <c r="G34" s="2">
        <v>12917</v>
      </c>
      <c r="H34" s="2">
        <v>448</v>
      </c>
      <c r="I34" s="2">
        <v>109.5</v>
      </c>
      <c r="J34" s="2">
        <v>0.96499999999999997</v>
      </c>
      <c r="K34" s="2">
        <v>0.99</v>
      </c>
      <c r="L34" s="2">
        <v>389</v>
      </c>
      <c r="M34" s="2">
        <v>58.9</v>
      </c>
      <c r="N34" s="3">
        <v>139574</v>
      </c>
      <c r="O34" s="3">
        <v>86200</v>
      </c>
      <c r="P34" s="3">
        <v>23728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J39"/>
  <sheetViews>
    <sheetView tabSelected="1" zoomScaleNormal="100" workbookViewId="0">
      <selection activeCell="AI20" sqref="AI20"/>
    </sheetView>
  </sheetViews>
  <sheetFormatPr defaultRowHeight="14.4" x14ac:dyDescent="0.3"/>
  <cols>
    <col min="4" max="4" width="10.88671875" customWidth="1"/>
    <col min="11" max="11" width="12.88671875" customWidth="1"/>
    <col min="13" max="13" width="9.5546875" customWidth="1"/>
    <col min="14" max="14" width="11" customWidth="1"/>
    <col min="15" max="16" width="8.5546875" customWidth="1"/>
    <col min="17" max="17" width="9.44140625" customWidth="1"/>
    <col min="18" max="18" width="11.33203125" customWidth="1"/>
    <col min="19" max="19" width="10.88671875" style="107" customWidth="1"/>
    <col min="20" max="20" width="12" style="18" customWidth="1"/>
    <col min="21" max="21" width="9.109375" customWidth="1"/>
    <col min="22" max="22" width="6.5546875" customWidth="1"/>
    <col min="23" max="23" width="11" customWidth="1"/>
    <col min="24" max="24" width="13.6640625" customWidth="1"/>
    <col min="25" max="25" width="10.88671875" customWidth="1"/>
    <col min="28" max="28" width="9.6640625" customWidth="1"/>
    <col min="29" max="30" width="12.5546875" customWidth="1"/>
    <col min="31" max="31" width="2.88671875" customWidth="1"/>
    <col min="32" max="32" width="11" customWidth="1"/>
    <col min="33" max="33" width="10.33203125" customWidth="1"/>
  </cols>
  <sheetData>
    <row r="2" spans="1:36" ht="21.75" customHeight="1" x14ac:dyDescent="0.25">
      <c r="A2" s="5" t="s">
        <v>17</v>
      </c>
      <c r="V2" s="83" t="s">
        <v>35</v>
      </c>
      <c r="AF2" s="67" t="s">
        <v>34</v>
      </c>
      <c r="AG2" s="53">
        <v>2368</v>
      </c>
    </row>
    <row r="3" spans="1:36" ht="84.75" customHeight="1" x14ac:dyDescent="0.3">
      <c r="A3" s="1" t="s">
        <v>2</v>
      </c>
      <c r="B3" s="1" t="s">
        <v>3</v>
      </c>
      <c r="C3" s="1" t="s">
        <v>4</v>
      </c>
      <c r="D3" s="1" t="s">
        <v>18</v>
      </c>
      <c r="E3" s="1" t="s">
        <v>1</v>
      </c>
      <c r="F3" s="1" t="s">
        <v>0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  <c r="Q3" s="4" t="s">
        <v>20</v>
      </c>
      <c r="R3" s="1" t="s">
        <v>19</v>
      </c>
      <c r="S3" s="108" t="s">
        <v>15</v>
      </c>
      <c r="V3" s="22"/>
      <c r="W3" s="34" t="s">
        <v>25</v>
      </c>
      <c r="X3" s="35" t="s">
        <v>27</v>
      </c>
      <c r="Y3" s="35" t="s">
        <v>26</v>
      </c>
      <c r="AB3" s="84" t="s">
        <v>36</v>
      </c>
      <c r="AC3" s="52" t="s">
        <v>38</v>
      </c>
      <c r="AD3" s="52" t="s">
        <v>39</v>
      </c>
      <c r="AF3" s="52" t="s">
        <v>40</v>
      </c>
      <c r="AG3" s="52" t="s">
        <v>41</v>
      </c>
      <c r="AI3" s="52" t="s">
        <v>43</v>
      </c>
      <c r="AJ3" s="52" t="s">
        <v>44</v>
      </c>
    </row>
    <row r="4" spans="1:36" ht="26.25" customHeight="1" x14ac:dyDescent="0.25">
      <c r="A4" s="8">
        <v>5</v>
      </c>
      <c r="B4" s="8">
        <v>0.8</v>
      </c>
      <c r="C4" s="8">
        <v>0.5</v>
      </c>
      <c r="D4" s="8">
        <v>0.4</v>
      </c>
      <c r="E4" s="8">
        <v>321</v>
      </c>
      <c r="F4" s="8">
        <v>2</v>
      </c>
      <c r="G4" s="8">
        <v>25</v>
      </c>
      <c r="H4" s="8">
        <v>4</v>
      </c>
      <c r="I4" s="8">
        <v>256.5</v>
      </c>
      <c r="J4" s="8">
        <v>0.96499999999999997</v>
      </c>
      <c r="K4" s="8">
        <v>0.99</v>
      </c>
      <c r="L4" s="8">
        <v>3</v>
      </c>
      <c r="M4" s="8">
        <v>0.6</v>
      </c>
      <c r="N4" s="9">
        <v>1445</v>
      </c>
      <c r="O4" s="33" t="s">
        <v>23</v>
      </c>
      <c r="P4" s="33" t="s">
        <v>24</v>
      </c>
      <c r="Q4" s="8">
        <v>5</v>
      </c>
      <c r="R4" s="10">
        <v>7660</v>
      </c>
      <c r="S4" s="109">
        <v>246</v>
      </c>
      <c r="T4" s="22" t="s">
        <v>22</v>
      </c>
      <c r="W4" s="39">
        <v>75</v>
      </c>
      <c r="X4" s="40">
        <v>1848</v>
      </c>
      <c r="Y4" s="40">
        <v>25</v>
      </c>
      <c r="AB4" s="90">
        <v>50</v>
      </c>
      <c r="AC4" s="100">
        <f t="shared" ref="AC4:AC15" si="0">H5/A5</f>
        <v>0.74</v>
      </c>
      <c r="AD4" s="101">
        <f t="shared" ref="AD4:AD15" si="1">L5/A5</f>
        <v>0.62</v>
      </c>
      <c r="AE4" s="92"/>
      <c r="AF4" s="100">
        <f>AC4*$AG$2</f>
        <v>1752.32</v>
      </c>
      <c r="AG4" s="101">
        <f>AD4*$AG$2</f>
        <v>1468.16</v>
      </c>
      <c r="AI4" s="116">
        <f>AF4-AG4</f>
        <v>284.15999999999985</v>
      </c>
      <c r="AJ4" s="116">
        <f>AC4-AD4</f>
        <v>0.12</v>
      </c>
    </row>
    <row r="5" spans="1:36" ht="15" x14ac:dyDescent="0.25">
      <c r="A5" s="23">
        <v>50</v>
      </c>
      <c r="B5" s="23">
        <v>0.9</v>
      </c>
      <c r="C5" s="23">
        <v>0.7</v>
      </c>
      <c r="D5" s="23">
        <v>0.63</v>
      </c>
      <c r="E5" s="23">
        <v>321</v>
      </c>
      <c r="F5" s="23">
        <v>31.5</v>
      </c>
      <c r="G5" s="23">
        <v>389</v>
      </c>
      <c r="H5" s="23">
        <v>37</v>
      </c>
      <c r="I5" s="23">
        <v>256.5</v>
      </c>
      <c r="J5" s="23">
        <v>0.96499999999999997</v>
      </c>
      <c r="K5" s="23">
        <v>0.99</v>
      </c>
      <c r="L5" s="23">
        <v>31</v>
      </c>
      <c r="M5" s="23">
        <v>6.1</v>
      </c>
      <c r="N5" s="29">
        <v>14449</v>
      </c>
      <c r="O5" s="30">
        <f>N5/A5</f>
        <v>288.98</v>
      </c>
      <c r="P5" s="31">
        <f>M5/A5</f>
        <v>0.122</v>
      </c>
      <c r="Q5" s="26">
        <v>50</v>
      </c>
      <c r="R5" s="24">
        <v>13600</v>
      </c>
      <c r="S5" s="110">
        <v>2456</v>
      </c>
      <c r="T5" s="21">
        <f>R5/Q5</f>
        <v>272</v>
      </c>
      <c r="W5" s="34">
        <v>250</v>
      </c>
      <c r="X5" s="36">
        <v>3629</v>
      </c>
      <c r="Y5" s="36">
        <v>15</v>
      </c>
      <c r="AB5" s="56">
        <v>100</v>
      </c>
      <c r="AC5" s="57">
        <f t="shared" si="0"/>
        <v>0.75</v>
      </c>
      <c r="AD5" s="58">
        <f t="shared" si="1"/>
        <v>0.63</v>
      </c>
      <c r="AE5" s="54"/>
      <c r="AF5" s="68">
        <f>AC5*$AG$2</f>
        <v>1776</v>
      </c>
      <c r="AG5" s="69">
        <f>AD5*$AG$2</f>
        <v>1491.84</v>
      </c>
    </row>
    <row r="6" spans="1:36" ht="15" x14ac:dyDescent="0.25">
      <c r="A6" s="2">
        <v>100</v>
      </c>
      <c r="B6" s="2">
        <v>0.91</v>
      </c>
      <c r="C6" s="2">
        <v>0.77</v>
      </c>
      <c r="D6" s="2">
        <v>0.7</v>
      </c>
      <c r="E6" s="2">
        <v>325</v>
      </c>
      <c r="F6" s="2">
        <v>70.099999999999994</v>
      </c>
      <c r="G6" s="2">
        <v>854</v>
      </c>
      <c r="H6" s="2">
        <v>75</v>
      </c>
      <c r="I6" s="2">
        <v>260.5</v>
      </c>
      <c r="J6" s="2">
        <v>0.96499999999999997</v>
      </c>
      <c r="K6" s="2">
        <v>0.99</v>
      </c>
      <c r="L6" s="2">
        <v>63</v>
      </c>
      <c r="M6" s="2">
        <v>12</v>
      </c>
      <c r="N6" s="3">
        <v>28441</v>
      </c>
      <c r="O6" s="32">
        <f>ROUND(N6/A6, 0)</f>
        <v>284</v>
      </c>
      <c r="P6" s="28">
        <f t="shared" ref="P6:P16" si="2">M6/A6</f>
        <v>0.12</v>
      </c>
      <c r="Q6" s="27">
        <v>100</v>
      </c>
      <c r="R6" s="7">
        <v>20200</v>
      </c>
      <c r="S6" s="111">
        <v>4835</v>
      </c>
      <c r="T6" s="76">
        <f t="shared" ref="T6:T16" si="3">R6/Q6</f>
        <v>202</v>
      </c>
      <c r="W6" s="34">
        <v>450</v>
      </c>
      <c r="X6" s="36">
        <v>20714</v>
      </c>
      <c r="Y6" s="36">
        <v>46</v>
      </c>
      <c r="AB6" s="59">
        <v>150</v>
      </c>
      <c r="AC6" s="60">
        <f t="shared" si="0"/>
        <v>0.7466666666666667</v>
      </c>
      <c r="AD6" s="61">
        <f t="shared" si="1"/>
        <v>0.62666666666666671</v>
      </c>
      <c r="AE6" s="54"/>
      <c r="AF6" s="70">
        <f t="shared" ref="AF6:AF15" si="4">AC6*$AG$2</f>
        <v>1768.1066666666668</v>
      </c>
      <c r="AG6" s="71">
        <f t="shared" ref="AG6:AG15" si="5">AD6*$AG$2</f>
        <v>1483.9466666666667</v>
      </c>
    </row>
    <row r="7" spans="1:36" ht="15" x14ac:dyDescent="0.25">
      <c r="A7" s="2">
        <v>150</v>
      </c>
      <c r="B7" s="2">
        <v>0.92</v>
      </c>
      <c r="C7" s="2">
        <v>0.8</v>
      </c>
      <c r="D7" s="2">
        <v>0.74</v>
      </c>
      <c r="E7" s="2">
        <v>327</v>
      </c>
      <c r="F7" s="2">
        <v>110.4</v>
      </c>
      <c r="G7" s="2">
        <v>1337</v>
      </c>
      <c r="H7" s="2">
        <v>112</v>
      </c>
      <c r="I7" s="2">
        <v>262.5</v>
      </c>
      <c r="J7" s="2">
        <v>0.96499999999999997</v>
      </c>
      <c r="K7" s="2">
        <v>0.99</v>
      </c>
      <c r="L7" s="2">
        <v>94</v>
      </c>
      <c r="M7" s="2">
        <v>17.899999999999999</v>
      </c>
      <c r="N7" s="3">
        <v>42325</v>
      </c>
      <c r="O7" s="32">
        <f t="shared" ref="O7:O16" si="6">ROUND(N7/A7, 0)</f>
        <v>282</v>
      </c>
      <c r="P7" s="28">
        <f t="shared" si="2"/>
        <v>0.11933333333333332</v>
      </c>
      <c r="Q7" s="27">
        <v>150</v>
      </c>
      <c r="R7" s="7">
        <v>26800</v>
      </c>
      <c r="S7" s="111">
        <v>7195</v>
      </c>
      <c r="T7" s="77">
        <f t="shared" si="3"/>
        <v>178.66666666666666</v>
      </c>
      <c r="AB7" s="59">
        <v>200</v>
      </c>
      <c r="AC7" s="60">
        <f t="shared" si="0"/>
        <v>0.745</v>
      </c>
      <c r="AD7" s="61">
        <f t="shared" si="1"/>
        <v>0.63</v>
      </c>
      <c r="AE7" s="54"/>
      <c r="AF7" s="70">
        <f t="shared" si="4"/>
        <v>1764.16</v>
      </c>
      <c r="AG7" s="71">
        <f t="shared" si="5"/>
        <v>1491.84</v>
      </c>
    </row>
    <row r="8" spans="1:36" ht="15" x14ac:dyDescent="0.25">
      <c r="A8" s="2">
        <v>200</v>
      </c>
      <c r="B8" s="2">
        <v>0.92</v>
      </c>
      <c r="C8" s="2">
        <v>0.81</v>
      </c>
      <c r="D8" s="2">
        <v>0.75</v>
      </c>
      <c r="E8" s="2">
        <v>329</v>
      </c>
      <c r="F8" s="2">
        <v>149</v>
      </c>
      <c r="G8" s="2">
        <v>1794</v>
      </c>
      <c r="H8" s="2">
        <v>149</v>
      </c>
      <c r="I8" s="2">
        <v>264.5</v>
      </c>
      <c r="J8" s="2">
        <v>0.96499999999999997</v>
      </c>
      <c r="K8" s="2">
        <v>0.99</v>
      </c>
      <c r="L8" s="2">
        <v>126</v>
      </c>
      <c r="M8" s="2">
        <v>23.6</v>
      </c>
      <c r="N8" s="3">
        <v>55990</v>
      </c>
      <c r="O8" s="32">
        <f t="shared" si="6"/>
        <v>280</v>
      </c>
      <c r="P8" s="28">
        <f t="shared" si="2"/>
        <v>0.11800000000000001</v>
      </c>
      <c r="Q8" s="27">
        <v>200</v>
      </c>
      <c r="R8" s="7">
        <v>33400</v>
      </c>
      <c r="S8" s="111">
        <v>9518</v>
      </c>
      <c r="T8" s="77">
        <f t="shared" si="3"/>
        <v>167</v>
      </c>
      <c r="X8" s="37" t="s">
        <v>32</v>
      </c>
      <c r="Y8" s="81">
        <f>(Y5+Y6)/2</f>
        <v>30.5</v>
      </c>
      <c r="Z8" s="41" t="s">
        <v>28</v>
      </c>
      <c r="AA8" s="41"/>
      <c r="AB8" s="59">
        <v>250</v>
      </c>
      <c r="AC8" s="60">
        <f t="shared" si="0"/>
        <v>0.748</v>
      </c>
      <c r="AD8" s="61">
        <f t="shared" si="1"/>
        <v>0.628</v>
      </c>
      <c r="AE8" s="54"/>
      <c r="AF8" s="70">
        <f t="shared" si="4"/>
        <v>1771.2639999999999</v>
      </c>
      <c r="AG8" s="71">
        <f t="shared" si="5"/>
        <v>1487.104</v>
      </c>
    </row>
    <row r="9" spans="1:36" ht="15" x14ac:dyDescent="0.25">
      <c r="A9" s="2">
        <v>250</v>
      </c>
      <c r="B9" s="2">
        <v>0.92</v>
      </c>
      <c r="C9" s="2">
        <v>0.81</v>
      </c>
      <c r="D9" s="2">
        <v>0.75</v>
      </c>
      <c r="E9" s="2">
        <v>331</v>
      </c>
      <c r="F9" s="2">
        <v>186.3</v>
      </c>
      <c r="G9" s="2">
        <v>2229</v>
      </c>
      <c r="H9" s="2">
        <v>187</v>
      </c>
      <c r="I9" s="2">
        <v>266.5</v>
      </c>
      <c r="J9" s="2">
        <v>0.96499999999999997</v>
      </c>
      <c r="K9" s="2">
        <v>0.99</v>
      </c>
      <c r="L9" s="2">
        <v>157</v>
      </c>
      <c r="M9" s="2">
        <v>29.3</v>
      </c>
      <c r="N9" s="3">
        <v>69440</v>
      </c>
      <c r="O9" s="32">
        <f t="shared" si="6"/>
        <v>278</v>
      </c>
      <c r="P9" s="28">
        <f t="shared" si="2"/>
        <v>0.1172</v>
      </c>
      <c r="Q9" s="27">
        <v>250</v>
      </c>
      <c r="R9" s="7">
        <v>40000</v>
      </c>
      <c r="S9" s="111">
        <v>11805</v>
      </c>
      <c r="T9" s="77">
        <f t="shared" si="3"/>
        <v>160</v>
      </c>
      <c r="X9" s="38"/>
      <c r="Y9" s="47"/>
      <c r="Z9" s="38"/>
      <c r="AA9" s="38"/>
      <c r="AB9" s="59">
        <v>300</v>
      </c>
      <c r="AC9" s="60">
        <f t="shared" si="0"/>
        <v>0.7466666666666667</v>
      </c>
      <c r="AD9" s="61">
        <f t="shared" si="1"/>
        <v>0.63</v>
      </c>
      <c r="AE9" s="54"/>
      <c r="AF9" s="70">
        <f t="shared" si="4"/>
        <v>1768.1066666666668</v>
      </c>
      <c r="AG9" s="71">
        <f t="shared" si="5"/>
        <v>1491.84</v>
      </c>
    </row>
    <row r="10" spans="1:36" ht="15" x14ac:dyDescent="0.25">
      <c r="A10" s="2">
        <v>300</v>
      </c>
      <c r="B10" s="2">
        <v>0.92</v>
      </c>
      <c r="C10" s="2">
        <v>0.84</v>
      </c>
      <c r="D10" s="2">
        <v>0.77</v>
      </c>
      <c r="E10" s="2">
        <v>332</v>
      </c>
      <c r="F10" s="2">
        <v>231.8</v>
      </c>
      <c r="G10" s="2">
        <v>2765</v>
      </c>
      <c r="H10" s="2">
        <v>224</v>
      </c>
      <c r="I10" s="2">
        <v>267.5</v>
      </c>
      <c r="J10" s="2">
        <v>0.96499999999999997</v>
      </c>
      <c r="K10" s="2">
        <v>0.99</v>
      </c>
      <c r="L10" s="2">
        <v>189</v>
      </c>
      <c r="M10" s="2">
        <v>35.1</v>
      </c>
      <c r="N10" s="3">
        <v>83002</v>
      </c>
      <c r="O10" s="32">
        <f t="shared" si="6"/>
        <v>277</v>
      </c>
      <c r="P10" s="28">
        <f t="shared" si="2"/>
        <v>0.11700000000000001</v>
      </c>
      <c r="Q10" s="27">
        <v>300</v>
      </c>
      <c r="R10" s="7">
        <v>46600</v>
      </c>
      <c r="S10" s="111">
        <v>14110</v>
      </c>
      <c r="T10" s="77">
        <f t="shared" si="3"/>
        <v>155.33333333333334</v>
      </c>
      <c r="X10" s="37" t="s">
        <v>31</v>
      </c>
      <c r="Y10" s="106">
        <f>(2000/50+2000/75)/2</f>
        <v>33.333333333333336</v>
      </c>
      <c r="Z10" s="38"/>
      <c r="AA10" s="38"/>
      <c r="AB10" s="59">
        <v>350</v>
      </c>
      <c r="AC10" s="60">
        <f t="shared" si="0"/>
        <v>0.74571428571428566</v>
      </c>
      <c r="AD10" s="61">
        <f t="shared" si="1"/>
        <v>0.63142857142857145</v>
      </c>
      <c r="AE10" s="54"/>
      <c r="AF10" s="70">
        <f t="shared" si="4"/>
        <v>1765.8514285714284</v>
      </c>
      <c r="AG10" s="71">
        <f t="shared" si="5"/>
        <v>1495.2228571428573</v>
      </c>
    </row>
    <row r="11" spans="1:36" ht="15" x14ac:dyDescent="0.25">
      <c r="A11" s="2">
        <v>350</v>
      </c>
      <c r="B11" s="2">
        <v>0.92</v>
      </c>
      <c r="C11" s="2">
        <v>0.84</v>
      </c>
      <c r="D11" s="2">
        <v>0.77</v>
      </c>
      <c r="E11" s="2">
        <v>335</v>
      </c>
      <c r="F11" s="2">
        <v>270.5</v>
      </c>
      <c r="G11" s="2">
        <v>3197</v>
      </c>
      <c r="H11" s="2">
        <v>261</v>
      </c>
      <c r="I11" s="2">
        <v>270.5</v>
      </c>
      <c r="J11" s="2">
        <v>0.96499999999999997</v>
      </c>
      <c r="K11" s="2">
        <v>0.99</v>
      </c>
      <c r="L11" s="2">
        <v>221</v>
      </c>
      <c r="M11" s="2">
        <v>40.4</v>
      </c>
      <c r="N11" s="3">
        <v>95710</v>
      </c>
      <c r="O11" s="32">
        <f t="shared" si="6"/>
        <v>273</v>
      </c>
      <c r="P11" s="28">
        <f t="shared" si="2"/>
        <v>0.11542857142857142</v>
      </c>
      <c r="Q11" s="27">
        <v>350</v>
      </c>
      <c r="R11" s="7">
        <v>53200</v>
      </c>
      <c r="S11" s="111">
        <v>16271</v>
      </c>
      <c r="T11" s="77">
        <f t="shared" si="3"/>
        <v>152</v>
      </c>
      <c r="X11" s="37" t="s">
        <v>33</v>
      </c>
      <c r="Y11" s="106">
        <f>(Y5+Y6)/2</f>
        <v>30.5</v>
      </c>
      <c r="Z11" s="38"/>
      <c r="AA11" s="38"/>
      <c r="AB11" s="59">
        <v>400</v>
      </c>
      <c r="AC11" s="60">
        <f t="shared" si="0"/>
        <v>0.745</v>
      </c>
      <c r="AD11" s="61">
        <f t="shared" si="1"/>
        <v>0.63</v>
      </c>
      <c r="AE11" s="54"/>
      <c r="AF11" s="70">
        <f t="shared" si="4"/>
        <v>1764.16</v>
      </c>
      <c r="AG11" s="71">
        <f t="shared" si="5"/>
        <v>1491.84</v>
      </c>
    </row>
    <row r="12" spans="1:36" ht="15" x14ac:dyDescent="0.25">
      <c r="A12" s="2">
        <v>400</v>
      </c>
      <c r="B12" s="2">
        <v>0.92</v>
      </c>
      <c r="C12" s="2">
        <v>0.84</v>
      </c>
      <c r="D12" s="2">
        <v>0.77</v>
      </c>
      <c r="E12" s="2">
        <v>335</v>
      </c>
      <c r="F12" s="2">
        <v>309.10000000000002</v>
      </c>
      <c r="G12" s="2">
        <v>3654</v>
      </c>
      <c r="H12" s="2">
        <v>298</v>
      </c>
      <c r="I12" s="2">
        <v>270.5</v>
      </c>
      <c r="J12" s="2">
        <v>0.96499999999999997</v>
      </c>
      <c r="K12" s="2">
        <v>0.99</v>
      </c>
      <c r="L12" s="2">
        <v>252</v>
      </c>
      <c r="M12" s="2">
        <v>46.2</v>
      </c>
      <c r="N12" s="3">
        <v>109383</v>
      </c>
      <c r="O12" s="32">
        <f t="shared" si="6"/>
        <v>273</v>
      </c>
      <c r="P12" s="28">
        <f t="shared" si="2"/>
        <v>0.11550000000000001</v>
      </c>
      <c r="Q12" s="27">
        <v>400</v>
      </c>
      <c r="R12" s="7">
        <v>59800</v>
      </c>
      <c r="S12" s="111">
        <v>18595</v>
      </c>
      <c r="T12" s="77">
        <f t="shared" si="3"/>
        <v>149.5</v>
      </c>
      <c r="X12" s="38"/>
      <c r="Y12" s="47"/>
      <c r="Z12" s="38"/>
      <c r="AA12" s="38"/>
      <c r="AB12" s="59">
        <v>450</v>
      </c>
      <c r="AC12" s="60">
        <f t="shared" si="0"/>
        <v>0.7466666666666667</v>
      </c>
      <c r="AD12" s="61">
        <f t="shared" si="1"/>
        <v>0.63111111111111107</v>
      </c>
      <c r="AE12" s="54"/>
      <c r="AF12" s="70">
        <f t="shared" si="4"/>
        <v>1768.1066666666668</v>
      </c>
      <c r="AG12" s="71">
        <f t="shared" si="5"/>
        <v>1494.471111111111</v>
      </c>
    </row>
    <row r="13" spans="1:36" ht="15" x14ac:dyDescent="0.25">
      <c r="A13" s="2">
        <v>450</v>
      </c>
      <c r="B13" s="2">
        <v>0.92</v>
      </c>
      <c r="C13" s="2">
        <v>0.84</v>
      </c>
      <c r="D13" s="2">
        <v>0.77</v>
      </c>
      <c r="E13" s="2">
        <v>335</v>
      </c>
      <c r="F13" s="2">
        <v>347.8</v>
      </c>
      <c r="G13" s="2">
        <v>4111</v>
      </c>
      <c r="H13" s="2">
        <v>336</v>
      </c>
      <c r="I13" s="2">
        <v>270.5</v>
      </c>
      <c r="J13" s="2">
        <v>0.96499999999999997</v>
      </c>
      <c r="K13" s="2">
        <v>0.99</v>
      </c>
      <c r="L13" s="2">
        <v>284</v>
      </c>
      <c r="M13" s="2">
        <v>52</v>
      </c>
      <c r="N13" s="3">
        <v>123056</v>
      </c>
      <c r="O13" s="32">
        <f t="shared" si="6"/>
        <v>273</v>
      </c>
      <c r="P13" s="28">
        <f t="shared" si="2"/>
        <v>0.11555555555555555</v>
      </c>
      <c r="Q13" s="27">
        <v>450</v>
      </c>
      <c r="R13" s="7">
        <v>66400</v>
      </c>
      <c r="S13" s="111">
        <v>20919</v>
      </c>
      <c r="T13" s="77">
        <f t="shared" si="3"/>
        <v>147.55555555555554</v>
      </c>
      <c r="X13" s="42" t="s">
        <v>29</v>
      </c>
      <c r="Y13" s="82">
        <f>Y10+Y8</f>
        <v>63.833333333333336</v>
      </c>
      <c r="AB13" s="59">
        <v>500</v>
      </c>
      <c r="AC13" s="60">
        <f t="shared" si="0"/>
        <v>0.746</v>
      </c>
      <c r="AD13" s="61">
        <f t="shared" si="1"/>
        <v>0.63</v>
      </c>
      <c r="AE13" s="54"/>
      <c r="AF13" s="70">
        <f t="shared" si="4"/>
        <v>1766.528</v>
      </c>
      <c r="AG13" s="71">
        <f t="shared" si="5"/>
        <v>1491.84</v>
      </c>
    </row>
    <row r="14" spans="1:36" ht="15" x14ac:dyDescent="0.25">
      <c r="A14" s="2">
        <v>500</v>
      </c>
      <c r="B14" s="2">
        <v>0.92</v>
      </c>
      <c r="C14" s="2">
        <v>0.84</v>
      </c>
      <c r="D14" s="2">
        <v>0.77</v>
      </c>
      <c r="E14" s="2">
        <v>336</v>
      </c>
      <c r="F14" s="2">
        <v>386.4</v>
      </c>
      <c r="G14" s="2">
        <v>4554</v>
      </c>
      <c r="H14" s="2">
        <v>373</v>
      </c>
      <c r="I14" s="2">
        <v>271.5</v>
      </c>
      <c r="J14" s="2">
        <v>0.96499999999999997</v>
      </c>
      <c r="K14" s="2">
        <v>0.99</v>
      </c>
      <c r="L14" s="2">
        <v>315</v>
      </c>
      <c r="M14" s="2">
        <v>57.5</v>
      </c>
      <c r="N14" s="3">
        <v>136199</v>
      </c>
      <c r="O14" s="32">
        <f t="shared" si="6"/>
        <v>272</v>
      </c>
      <c r="P14" s="28">
        <f t="shared" si="2"/>
        <v>0.115</v>
      </c>
      <c r="Q14" s="27">
        <v>500</v>
      </c>
      <c r="R14" s="7">
        <v>73000</v>
      </c>
      <c r="S14" s="111">
        <v>23154</v>
      </c>
      <c r="T14" s="77">
        <f t="shared" si="3"/>
        <v>146</v>
      </c>
      <c r="X14" s="42" t="s">
        <v>30</v>
      </c>
      <c r="Y14" s="82">
        <f>Y11+Y8</f>
        <v>61</v>
      </c>
      <c r="Z14" s="11"/>
      <c r="AA14" s="11"/>
      <c r="AB14" s="59">
        <v>550</v>
      </c>
      <c r="AC14" s="60">
        <f t="shared" si="0"/>
        <v>0.74545454545454548</v>
      </c>
      <c r="AD14" s="61">
        <f t="shared" si="1"/>
        <v>0.63090909090909086</v>
      </c>
      <c r="AE14" s="54"/>
      <c r="AF14" s="70">
        <f t="shared" si="4"/>
        <v>1765.2363636363636</v>
      </c>
      <c r="AG14" s="71">
        <f t="shared" si="5"/>
        <v>1493.9927272727273</v>
      </c>
    </row>
    <row r="15" spans="1:36" ht="15" x14ac:dyDescent="0.25">
      <c r="A15" s="2">
        <v>550</v>
      </c>
      <c r="B15" s="2">
        <v>0.92</v>
      </c>
      <c r="C15" s="2">
        <v>0.84</v>
      </c>
      <c r="D15" s="2">
        <v>0.77</v>
      </c>
      <c r="E15" s="2">
        <v>336</v>
      </c>
      <c r="F15" s="2">
        <v>425</v>
      </c>
      <c r="G15" s="2">
        <v>5009</v>
      </c>
      <c r="H15" s="2">
        <v>410</v>
      </c>
      <c r="I15" s="2">
        <v>271.5</v>
      </c>
      <c r="J15" s="2">
        <v>0.96499999999999997</v>
      </c>
      <c r="K15" s="2">
        <v>0.99</v>
      </c>
      <c r="L15" s="2">
        <v>347</v>
      </c>
      <c r="M15" s="2">
        <v>63.3</v>
      </c>
      <c r="N15" s="3">
        <v>149819</v>
      </c>
      <c r="O15" s="32">
        <f t="shared" si="6"/>
        <v>272</v>
      </c>
      <c r="P15" s="28">
        <f t="shared" si="2"/>
        <v>0.11509090909090909</v>
      </c>
      <c r="Q15" s="27">
        <v>550</v>
      </c>
      <c r="R15" s="7">
        <v>79600</v>
      </c>
      <c r="S15" s="111">
        <v>25469</v>
      </c>
      <c r="T15" s="77">
        <f t="shared" si="3"/>
        <v>144.72727272727272</v>
      </c>
      <c r="AB15" s="62">
        <v>600</v>
      </c>
      <c r="AC15" s="63">
        <f t="shared" si="0"/>
        <v>0.7466666666666667</v>
      </c>
      <c r="AD15" s="64">
        <f t="shared" si="1"/>
        <v>0.63166666666666671</v>
      </c>
      <c r="AF15" s="72">
        <f t="shared" si="4"/>
        <v>1768.1066666666668</v>
      </c>
      <c r="AG15" s="73">
        <f t="shared" si="5"/>
        <v>1495.7866666666669</v>
      </c>
    </row>
    <row r="16" spans="1:36" ht="15" x14ac:dyDescent="0.25">
      <c r="A16" s="2">
        <v>600</v>
      </c>
      <c r="B16" s="2">
        <v>0.92</v>
      </c>
      <c r="C16" s="2">
        <v>0.84</v>
      </c>
      <c r="D16" s="2">
        <v>0.77</v>
      </c>
      <c r="E16" s="2">
        <v>336</v>
      </c>
      <c r="F16" s="2">
        <v>463.7</v>
      </c>
      <c r="G16" s="2">
        <v>5465</v>
      </c>
      <c r="H16" s="2">
        <v>448</v>
      </c>
      <c r="I16" s="2">
        <v>271.5</v>
      </c>
      <c r="J16" s="2">
        <v>0.96499999999999997</v>
      </c>
      <c r="K16" s="2">
        <v>0.99</v>
      </c>
      <c r="L16" s="2">
        <v>379</v>
      </c>
      <c r="M16" s="2">
        <v>69</v>
      </c>
      <c r="N16" s="3">
        <v>163438</v>
      </c>
      <c r="O16" s="32">
        <f t="shared" si="6"/>
        <v>272</v>
      </c>
      <c r="P16" s="28">
        <f t="shared" si="2"/>
        <v>0.115</v>
      </c>
      <c r="Q16" s="27">
        <v>600</v>
      </c>
      <c r="R16" s="7">
        <v>86200</v>
      </c>
      <c r="S16" s="111">
        <v>27785</v>
      </c>
      <c r="T16" s="78">
        <f t="shared" si="3"/>
        <v>143.66666666666666</v>
      </c>
      <c r="AB16" s="18"/>
      <c r="AC16" s="55"/>
      <c r="AD16" s="18"/>
      <c r="AE16" s="12"/>
      <c r="AF16" s="74"/>
      <c r="AG16" s="74"/>
    </row>
    <row r="17" spans="1:36" s="12" customFormat="1" ht="14.25" customHeight="1" x14ac:dyDescent="0.3">
      <c r="N17" s="14"/>
      <c r="O17" s="14"/>
      <c r="R17" s="13"/>
      <c r="S17" s="112"/>
      <c r="T17" s="18"/>
      <c r="AB17" s="67" t="s">
        <v>42</v>
      </c>
      <c r="AC17" s="104">
        <f>AVERAGE(AC5:AC15)</f>
        <v>0.74653049980322705</v>
      </c>
      <c r="AD17" s="105">
        <f>AVERAGE(AD5:AD15)</f>
        <v>0.6299801915256461</v>
      </c>
      <c r="AE17" s="93"/>
      <c r="AF17" s="102">
        <f>AVERAGE(AF5:AF15)</f>
        <v>1767.7842235340418</v>
      </c>
      <c r="AG17" s="103">
        <f>AVERAGE(AG5:AG15)</f>
        <v>1491.7930935327299</v>
      </c>
      <c r="AI17" s="116">
        <f>AF17-AG17</f>
        <v>275.99113000131183</v>
      </c>
      <c r="AJ17" s="116">
        <f>AC17-AD17</f>
        <v>0.11655030827758095</v>
      </c>
    </row>
    <row r="18" spans="1:36" s="12" customFormat="1" ht="15.75" customHeight="1" x14ac:dyDescent="0.2">
      <c r="M18" s="15"/>
      <c r="N18" s="16"/>
      <c r="O18" s="44">
        <f>AVERAGE(O6:O16)</f>
        <v>276</v>
      </c>
      <c r="P18" s="45">
        <f>AVERAGE(P6:P16)</f>
        <v>0.11664621540076087</v>
      </c>
      <c r="Q18" s="38"/>
      <c r="R18" s="47"/>
      <c r="S18" s="113" t="s">
        <v>21</v>
      </c>
      <c r="T18" s="46">
        <f>AVERAGE(T6:T16)</f>
        <v>158.76813590449956</v>
      </c>
      <c r="Z18" s="38"/>
      <c r="AA18" s="38"/>
    </row>
    <row r="19" spans="1:36" s="12" customFormat="1" ht="15" x14ac:dyDescent="0.25">
      <c r="N19" s="16"/>
      <c r="S19" s="112"/>
      <c r="T19" s="18"/>
      <c r="AB19" s="18"/>
      <c r="AC19" s="51"/>
      <c r="AD19" s="18"/>
    </row>
    <row r="20" spans="1:36" ht="15" x14ac:dyDescent="0.25">
      <c r="Z20" s="85" t="s">
        <v>37</v>
      </c>
      <c r="AB20" s="90">
        <v>50</v>
      </c>
      <c r="AC20" s="94">
        <f>H24/A24</f>
        <v>0.74</v>
      </c>
      <c r="AD20" s="95">
        <f>L24/A24</f>
        <v>0.64</v>
      </c>
      <c r="AE20" s="91"/>
      <c r="AF20" s="94">
        <f>AC20*$AG$2</f>
        <v>1752.32</v>
      </c>
      <c r="AG20" s="95">
        <f>AD20*$AG$2</f>
        <v>1515.52</v>
      </c>
      <c r="AI20" s="116">
        <f>AF20-AG20</f>
        <v>236.79999999999995</v>
      </c>
      <c r="AJ20" s="116">
        <f>AC20-AD20</f>
        <v>9.9999999999999978E-2</v>
      </c>
    </row>
    <row r="21" spans="1:36" ht="15" x14ac:dyDescent="0.25">
      <c r="AB21" s="56">
        <v>100</v>
      </c>
      <c r="AC21" s="65">
        <f t="shared" ref="AC21:AC22" si="7">H25/A25</f>
        <v>0.75</v>
      </c>
      <c r="AD21" s="58">
        <f t="shared" ref="AD21:AD22" si="8">L25/A25</f>
        <v>0.64</v>
      </c>
      <c r="AF21" s="86">
        <f t="shared" ref="AF21:AF22" si="9">AC21*$AG$2</f>
        <v>1776</v>
      </c>
      <c r="AG21" s="87">
        <f t="shared" ref="AG21:AG22" si="10">AD21*$AG$2</f>
        <v>1515.52</v>
      </c>
    </row>
    <row r="22" spans="1:36" ht="16.5" customHeight="1" x14ac:dyDescent="0.25">
      <c r="A22" s="6" t="s">
        <v>16</v>
      </c>
      <c r="W22" s="25"/>
      <c r="AB22" s="62">
        <v>150</v>
      </c>
      <c r="AC22" s="66">
        <f t="shared" si="7"/>
        <v>0.7466666666666667</v>
      </c>
      <c r="AD22" s="64">
        <f t="shared" si="8"/>
        <v>0.64</v>
      </c>
      <c r="AF22" s="88">
        <f t="shared" si="9"/>
        <v>1768.1066666666668</v>
      </c>
      <c r="AG22" s="89">
        <f t="shared" si="10"/>
        <v>1515.52</v>
      </c>
    </row>
    <row r="23" spans="1:36" ht="71.25" customHeight="1" x14ac:dyDescent="0.3">
      <c r="A23" s="4" t="s">
        <v>2</v>
      </c>
      <c r="B23" s="4" t="s">
        <v>3</v>
      </c>
      <c r="C23" s="4" t="s">
        <v>4</v>
      </c>
      <c r="D23" s="4" t="s">
        <v>5</v>
      </c>
      <c r="E23" s="4" t="s">
        <v>1</v>
      </c>
      <c r="F23" s="4" t="s">
        <v>0</v>
      </c>
      <c r="G23" s="4" t="s">
        <v>6</v>
      </c>
      <c r="H23" s="4" t="s">
        <v>7</v>
      </c>
      <c r="I23" s="4" t="s">
        <v>8</v>
      </c>
      <c r="J23" s="4" t="s">
        <v>9</v>
      </c>
      <c r="K23" s="4" t="s">
        <v>10</v>
      </c>
      <c r="L23" s="4" t="s">
        <v>11</v>
      </c>
      <c r="M23" s="4" t="s">
        <v>12</v>
      </c>
      <c r="N23" s="4" t="s">
        <v>13</v>
      </c>
      <c r="O23" s="33" t="s">
        <v>23</v>
      </c>
      <c r="P23" s="33" t="s">
        <v>24</v>
      </c>
      <c r="Q23" s="4" t="s">
        <v>20</v>
      </c>
      <c r="R23" s="4" t="s">
        <v>19</v>
      </c>
      <c r="S23" s="114" t="s">
        <v>15</v>
      </c>
      <c r="T23" s="22" t="s">
        <v>22</v>
      </c>
      <c r="V23" s="22"/>
      <c r="AA23" s="75" t="s">
        <v>42</v>
      </c>
      <c r="AB23" s="51"/>
      <c r="AC23" s="96">
        <f>AVERAGE(AC21:AC22)</f>
        <v>0.74833333333333329</v>
      </c>
      <c r="AD23" s="97">
        <f>AVERAGE(AD21:AD22)</f>
        <v>0.64</v>
      </c>
      <c r="AF23" s="98">
        <f>AVERAGE(AF21:AF22)</f>
        <v>1772.0533333333333</v>
      </c>
      <c r="AG23" s="99">
        <f>AVERAGE(AG21:AG22)</f>
        <v>1515.52</v>
      </c>
      <c r="AI23" s="116">
        <f>AF23-AG23</f>
        <v>256.5333333333333</v>
      </c>
      <c r="AJ23" s="116">
        <f>AC23-AD23</f>
        <v>0.10833333333333328</v>
      </c>
    </row>
    <row r="24" spans="1:36" x14ac:dyDescent="0.3">
      <c r="A24" s="23">
        <v>50</v>
      </c>
      <c r="B24" s="23">
        <v>0.9</v>
      </c>
      <c r="C24" s="23">
        <v>0.7</v>
      </c>
      <c r="D24" s="23">
        <v>0.63</v>
      </c>
      <c r="E24" s="23">
        <v>120</v>
      </c>
      <c r="F24" s="23">
        <v>31.5</v>
      </c>
      <c r="G24" s="23">
        <v>1040</v>
      </c>
      <c r="H24" s="23">
        <v>37</v>
      </c>
      <c r="I24" s="23">
        <v>97.5</v>
      </c>
      <c r="J24" s="23">
        <v>0.96499999999999997</v>
      </c>
      <c r="K24" s="23">
        <v>0.99</v>
      </c>
      <c r="L24" s="23">
        <v>32</v>
      </c>
      <c r="M24" s="23">
        <v>5.6</v>
      </c>
      <c r="N24" s="29">
        <v>13207</v>
      </c>
      <c r="O24" s="30">
        <f>N24/A24</f>
        <v>264.14</v>
      </c>
      <c r="P24" s="31">
        <f>M24/A24</f>
        <v>0.11199999999999999</v>
      </c>
      <c r="Q24" s="23">
        <v>50</v>
      </c>
      <c r="R24" s="24">
        <v>13600</v>
      </c>
      <c r="S24" s="110">
        <v>2245</v>
      </c>
      <c r="T24" s="20">
        <f>R24/Q24</f>
        <v>272</v>
      </c>
    </row>
    <row r="25" spans="1:36" x14ac:dyDescent="0.3">
      <c r="A25" s="2">
        <v>100</v>
      </c>
      <c r="B25" s="2">
        <v>0.91</v>
      </c>
      <c r="C25" s="2">
        <v>0.75</v>
      </c>
      <c r="D25" s="2">
        <v>0.68</v>
      </c>
      <c r="E25" s="2">
        <v>122</v>
      </c>
      <c r="F25" s="2">
        <v>68.3</v>
      </c>
      <c r="G25" s="2">
        <v>2215</v>
      </c>
      <c r="H25" s="2">
        <v>75</v>
      </c>
      <c r="I25" s="2">
        <v>99.5</v>
      </c>
      <c r="J25" s="2">
        <v>0.96499999999999997</v>
      </c>
      <c r="K25" s="2">
        <v>0.99</v>
      </c>
      <c r="L25" s="2">
        <v>64</v>
      </c>
      <c r="M25" s="2">
        <v>10.9</v>
      </c>
      <c r="N25" s="3">
        <v>25846</v>
      </c>
      <c r="O25" s="17">
        <f>N25/A25</f>
        <v>258.45999999999998</v>
      </c>
      <c r="P25" s="28">
        <f t="shared" ref="P25:P26" si="11">M25/A25</f>
        <v>0.109</v>
      </c>
      <c r="Q25" s="2">
        <v>100</v>
      </c>
      <c r="R25" s="7">
        <v>20200</v>
      </c>
      <c r="S25" s="111">
        <v>4394</v>
      </c>
      <c r="T25" s="79">
        <f t="shared" ref="T25:T26" si="12">R25/Q25</f>
        <v>202</v>
      </c>
    </row>
    <row r="26" spans="1:36" x14ac:dyDescent="0.3">
      <c r="A26" s="2">
        <v>150</v>
      </c>
      <c r="B26" s="2">
        <v>0.92</v>
      </c>
      <c r="C26" s="2">
        <v>0.76</v>
      </c>
      <c r="D26" s="2">
        <v>0.7</v>
      </c>
      <c r="E26" s="2">
        <v>124</v>
      </c>
      <c r="F26" s="2">
        <v>104.9</v>
      </c>
      <c r="G26" s="2">
        <v>3349</v>
      </c>
      <c r="H26" s="2">
        <v>112</v>
      </c>
      <c r="I26" s="2">
        <v>101.5</v>
      </c>
      <c r="J26" s="2">
        <v>0.96499999999999997</v>
      </c>
      <c r="K26" s="2">
        <v>0.99</v>
      </c>
      <c r="L26" s="2">
        <v>96</v>
      </c>
      <c r="M26" s="2">
        <v>16</v>
      </c>
      <c r="N26" s="3">
        <v>37944</v>
      </c>
      <c r="O26" s="17">
        <f>N26/A26</f>
        <v>252.96</v>
      </c>
      <c r="P26" s="28">
        <f t="shared" si="11"/>
        <v>0.10666666666666667</v>
      </c>
      <c r="Q26" s="2">
        <v>150</v>
      </c>
      <c r="R26" s="7">
        <v>26800</v>
      </c>
      <c r="S26" s="111">
        <v>6450</v>
      </c>
      <c r="T26" s="80">
        <f t="shared" si="12"/>
        <v>178.66666666666666</v>
      </c>
    </row>
    <row r="27" spans="1:36" x14ac:dyDescent="0.3">
      <c r="N27" s="43" t="s">
        <v>21</v>
      </c>
      <c r="O27" s="44">
        <f>AVERAGE(O25:O26)</f>
        <v>255.70999999999998</v>
      </c>
      <c r="P27" s="45">
        <f>AVERAGE(P25:P26)</f>
        <v>0.10783333333333334</v>
      </c>
      <c r="Q27" s="38"/>
      <c r="R27" s="38"/>
      <c r="S27" s="113" t="s">
        <v>21</v>
      </c>
      <c r="T27" s="46">
        <f>AVERAGE(T25:T26)</f>
        <v>190.33333333333331</v>
      </c>
    </row>
    <row r="28" spans="1:36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3"/>
      <c r="O28" s="17"/>
      <c r="P28" s="28"/>
      <c r="Q28" s="2"/>
      <c r="R28" s="7"/>
      <c r="S28" s="111"/>
      <c r="T28" s="19"/>
    </row>
    <row r="29" spans="1:36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3"/>
      <c r="O29" s="17"/>
      <c r="P29" s="28"/>
      <c r="Q29" s="2"/>
      <c r="R29" s="7"/>
      <c r="S29" s="111"/>
      <c r="T29" s="19"/>
    </row>
    <row r="30" spans="1:36" x14ac:dyDescent="0.3">
      <c r="A30" s="48">
        <v>200</v>
      </c>
      <c r="B30" s="48">
        <v>0.92</v>
      </c>
      <c r="C30" s="48">
        <v>0.77</v>
      </c>
      <c r="D30" s="48">
        <v>0.71</v>
      </c>
      <c r="E30" s="48">
        <v>126</v>
      </c>
      <c r="F30" s="48">
        <v>141.69999999999999</v>
      </c>
      <c r="G30" s="48">
        <v>4453</v>
      </c>
      <c r="H30" s="48">
        <v>149</v>
      </c>
      <c r="I30" s="48">
        <v>103.5</v>
      </c>
      <c r="J30" s="48">
        <v>0.96499999999999997</v>
      </c>
      <c r="K30" s="48">
        <v>0.99</v>
      </c>
      <c r="L30" s="48">
        <v>128</v>
      </c>
      <c r="M30" s="48">
        <v>20.9</v>
      </c>
      <c r="N30" s="49">
        <v>49527</v>
      </c>
      <c r="O30" s="17"/>
      <c r="P30" s="28"/>
      <c r="Q30" s="48">
        <v>200</v>
      </c>
      <c r="R30" s="50">
        <v>33400</v>
      </c>
      <c r="S30" s="115">
        <v>8420</v>
      </c>
      <c r="T30" s="19"/>
    </row>
    <row r="31" spans="1:36" x14ac:dyDescent="0.3">
      <c r="A31" s="48">
        <v>250</v>
      </c>
      <c r="B31" s="48">
        <v>0.92</v>
      </c>
      <c r="C31" s="48">
        <v>0.77</v>
      </c>
      <c r="D31" s="48">
        <v>0.71</v>
      </c>
      <c r="E31" s="48">
        <v>128</v>
      </c>
      <c r="F31" s="48">
        <v>177.1</v>
      </c>
      <c r="G31" s="48">
        <v>5479</v>
      </c>
      <c r="H31" s="48">
        <v>187</v>
      </c>
      <c r="I31" s="48">
        <v>105.5</v>
      </c>
      <c r="J31" s="48">
        <v>0.96499999999999997</v>
      </c>
      <c r="K31" s="48">
        <v>0.99</v>
      </c>
      <c r="L31" s="48">
        <v>161</v>
      </c>
      <c r="M31" s="48">
        <v>25.6</v>
      </c>
      <c r="N31" s="49">
        <v>60618</v>
      </c>
      <c r="O31" s="17"/>
      <c r="P31" s="28"/>
      <c r="Q31" s="48">
        <v>250</v>
      </c>
      <c r="R31" s="50">
        <v>40000</v>
      </c>
      <c r="S31" s="115">
        <v>10305</v>
      </c>
      <c r="T31" s="19"/>
    </row>
    <row r="32" spans="1:36" x14ac:dyDescent="0.3">
      <c r="A32" s="48">
        <v>300</v>
      </c>
      <c r="B32" s="48">
        <v>0.92</v>
      </c>
      <c r="C32" s="48">
        <v>0.78</v>
      </c>
      <c r="D32" s="48">
        <v>0.72</v>
      </c>
      <c r="E32" s="48">
        <v>130</v>
      </c>
      <c r="F32" s="48">
        <v>215.3</v>
      </c>
      <c r="G32" s="48">
        <v>6558</v>
      </c>
      <c r="H32" s="48">
        <v>224</v>
      </c>
      <c r="I32" s="48">
        <v>107.5</v>
      </c>
      <c r="J32" s="48">
        <v>0.96499999999999997</v>
      </c>
      <c r="K32" s="48">
        <v>0.99</v>
      </c>
      <c r="L32" s="48">
        <v>194</v>
      </c>
      <c r="M32" s="48">
        <v>30.1</v>
      </c>
      <c r="N32" s="49">
        <v>71242</v>
      </c>
      <c r="O32" s="17"/>
      <c r="P32" s="28"/>
      <c r="Q32" s="48">
        <v>300</v>
      </c>
      <c r="R32" s="50">
        <v>46600</v>
      </c>
      <c r="S32" s="115">
        <v>12111</v>
      </c>
      <c r="T32" s="19"/>
    </row>
    <row r="33" spans="1:20" x14ac:dyDescent="0.3">
      <c r="A33" s="48">
        <v>350</v>
      </c>
      <c r="B33" s="48">
        <v>0.92</v>
      </c>
      <c r="C33" s="48">
        <v>0.78</v>
      </c>
      <c r="D33" s="48">
        <v>0.72</v>
      </c>
      <c r="E33" s="48">
        <v>131</v>
      </c>
      <c r="F33" s="48">
        <v>251.2</v>
      </c>
      <c r="G33" s="48">
        <v>7592</v>
      </c>
      <c r="H33" s="48">
        <v>261</v>
      </c>
      <c r="I33" s="48">
        <v>108.5</v>
      </c>
      <c r="J33" s="48">
        <v>0.96499999999999997</v>
      </c>
      <c r="K33" s="48">
        <v>0.99</v>
      </c>
      <c r="L33" s="48">
        <v>226</v>
      </c>
      <c r="M33" s="48">
        <v>34.700000000000003</v>
      </c>
      <c r="N33" s="49">
        <v>82260</v>
      </c>
      <c r="O33" s="17"/>
      <c r="P33" s="28"/>
      <c r="Q33" s="48">
        <v>350</v>
      </c>
      <c r="R33" s="50">
        <v>53200</v>
      </c>
      <c r="S33" s="115">
        <v>13984</v>
      </c>
      <c r="T33" s="19"/>
    </row>
    <row r="34" spans="1:20" x14ac:dyDescent="0.3">
      <c r="A34" s="48">
        <v>400</v>
      </c>
      <c r="B34" s="48">
        <v>0.92</v>
      </c>
      <c r="C34" s="48">
        <v>0.78</v>
      </c>
      <c r="D34" s="48">
        <v>0.72</v>
      </c>
      <c r="E34" s="48">
        <v>132</v>
      </c>
      <c r="F34" s="48">
        <v>287</v>
      </c>
      <c r="G34" s="48">
        <v>8611</v>
      </c>
      <c r="H34" s="48">
        <v>298</v>
      </c>
      <c r="I34" s="48">
        <v>109.5</v>
      </c>
      <c r="J34" s="48">
        <v>0.96499999999999997</v>
      </c>
      <c r="K34" s="48">
        <v>0.99</v>
      </c>
      <c r="L34" s="48">
        <v>259</v>
      </c>
      <c r="M34" s="48">
        <v>39.299999999999997</v>
      </c>
      <c r="N34" s="49">
        <v>93050</v>
      </c>
      <c r="O34" s="17"/>
      <c r="P34" s="28"/>
      <c r="Q34" s="48">
        <v>400</v>
      </c>
      <c r="R34" s="50">
        <v>59800</v>
      </c>
      <c r="S34" s="115">
        <v>15818</v>
      </c>
      <c r="T34" s="19"/>
    </row>
    <row r="35" spans="1:20" x14ac:dyDescent="0.3">
      <c r="A35" s="48">
        <v>450</v>
      </c>
      <c r="B35" s="48">
        <v>0.92</v>
      </c>
      <c r="C35" s="48">
        <v>0.78</v>
      </c>
      <c r="D35" s="48">
        <v>0.72</v>
      </c>
      <c r="E35" s="48">
        <v>132</v>
      </c>
      <c r="F35" s="48">
        <v>322.89999999999998</v>
      </c>
      <c r="G35" s="48">
        <v>9688</v>
      </c>
      <c r="H35" s="48">
        <v>336</v>
      </c>
      <c r="I35" s="48">
        <v>109.5</v>
      </c>
      <c r="J35" s="48">
        <v>0.96499999999999997</v>
      </c>
      <c r="K35" s="48">
        <v>0.99</v>
      </c>
      <c r="L35" s="48">
        <v>291</v>
      </c>
      <c r="M35" s="48">
        <v>44.2</v>
      </c>
      <c r="N35" s="49">
        <v>104681</v>
      </c>
      <c r="O35" s="17"/>
      <c r="P35" s="28"/>
      <c r="Q35" s="48">
        <v>450</v>
      </c>
      <c r="R35" s="50">
        <v>66400</v>
      </c>
      <c r="S35" s="115">
        <v>17796</v>
      </c>
      <c r="T35" s="19"/>
    </row>
    <row r="36" spans="1:20" x14ac:dyDescent="0.3">
      <c r="A36" s="48">
        <v>500</v>
      </c>
      <c r="B36" s="48">
        <v>0.92</v>
      </c>
      <c r="C36" s="48">
        <v>0.78</v>
      </c>
      <c r="D36" s="48">
        <v>0.72</v>
      </c>
      <c r="E36" s="48">
        <v>132</v>
      </c>
      <c r="F36" s="48">
        <v>358.8</v>
      </c>
      <c r="G36" s="48">
        <v>10764</v>
      </c>
      <c r="H36" s="48">
        <v>373</v>
      </c>
      <c r="I36" s="48">
        <v>109.5</v>
      </c>
      <c r="J36" s="48">
        <v>0.96499999999999997</v>
      </c>
      <c r="K36" s="48">
        <v>0.99</v>
      </c>
      <c r="L36" s="48">
        <v>324</v>
      </c>
      <c r="M36" s="48">
        <v>49.1</v>
      </c>
      <c r="N36" s="49">
        <v>116312</v>
      </c>
      <c r="O36" s="17"/>
      <c r="P36" s="28"/>
      <c r="Q36" s="48">
        <v>500</v>
      </c>
      <c r="R36" s="50">
        <v>73000</v>
      </c>
      <c r="S36" s="115">
        <v>19773</v>
      </c>
      <c r="T36" s="19"/>
    </row>
    <row r="37" spans="1:20" x14ac:dyDescent="0.3">
      <c r="A37" s="48">
        <v>550</v>
      </c>
      <c r="B37" s="48">
        <v>0.92</v>
      </c>
      <c r="C37" s="48">
        <v>0.78</v>
      </c>
      <c r="D37" s="48">
        <v>0.72</v>
      </c>
      <c r="E37" s="48">
        <v>132</v>
      </c>
      <c r="F37" s="48">
        <v>394.7</v>
      </c>
      <c r="G37" s="48">
        <v>11840</v>
      </c>
      <c r="H37" s="48">
        <v>410</v>
      </c>
      <c r="I37" s="48">
        <v>109.5</v>
      </c>
      <c r="J37" s="48">
        <v>0.96499999999999997</v>
      </c>
      <c r="K37" s="48">
        <v>0.99</v>
      </c>
      <c r="L37" s="48">
        <v>356</v>
      </c>
      <c r="M37" s="48">
        <v>54</v>
      </c>
      <c r="N37" s="49">
        <v>127943</v>
      </c>
      <c r="O37" s="17"/>
      <c r="P37" s="28"/>
      <c r="Q37" s="48">
        <v>550</v>
      </c>
      <c r="R37" s="50">
        <v>79600</v>
      </c>
      <c r="S37" s="115">
        <v>21750</v>
      </c>
      <c r="T37" s="19"/>
    </row>
    <row r="38" spans="1:20" x14ac:dyDescent="0.3">
      <c r="A38" s="48">
        <v>600</v>
      </c>
      <c r="B38" s="48">
        <v>0.92</v>
      </c>
      <c r="C38" s="48">
        <v>0.78</v>
      </c>
      <c r="D38" s="48">
        <v>0.72</v>
      </c>
      <c r="E38" s="48">
        <v>132</v>
      </c>
      <c r="F38" s="48">
        <v>430.6</v>
      </c>
      <c r="G38" s="48">
        <v>12917</v>
      </c>
      <c r="H38" s="48">
        <v>448</v>
      </c>
      <c r="I38" s="48">
        <v>109.5</v>
      </c>
      <c r="J38" s="48">
        <v>0.96499999999999997</v>
      </c>
      <c r="K38" s="48">
        <v>0.99</v>
      </c>
      <c r="L38" s="48">
        <v>389</v>
      </c>
      <c r="M38" s="48">
        <v>58.9</v>
      </c>
      <c r="N38" s="49">
        <v>139574</v>
      </c>
      <c r="O38" s="17"/>
      <c r="P38" s="28"/>
      <c r="Q38" s="48">
        <v>600</v>
      </c>
      <c r="R38" s="50">
        <v>86200</v>
      </c>
      <c r="S38" s="115">
        <v>23728</v>
      </c>
      <c r="T38" s="19"/>
    </row>
    <row r="39" spans="1:20" ht="11.25" customHeight="1" x14ac:dyDescent="0.3">
      <c r="O39" s="17"/>
      <c r="P39" s="17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2" ma:contentTypeDescription="Create a new document." ma:contentTypeScope="" ma:versionID="8ce9cb88eb2c07afe75834b97353351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e4863383729cb444416dcdc8f5e0b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B6BEDA-260A-4327-B589-FFCBC128C640}">
  <ds:schemaRefs>
    <ds:schemaRef ds:uri="http://schemas.microsoft.com/office/2006/metadata/properties"/>
    <ds:schemaRef ds:uri="http://www.w3.org/XML/1998/namespace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91E66E8-4928-4EF6-BDA3-614DB9E631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9C3362-9A1A-4114-A211-79D1EB18C7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Wt. Avg.</vt:lpstr>
      <vt:lpstr>'Wt. Avg.'!_Ref488154526</vt:lpstr>
    </vt:vector>
  </TitlesOfParts>
  <Company>Pacific Gas and Electric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Kwok, Randy</dc:creator>
  <cp:lastModifiedBy>Rosillo, Adan</cp:lastModifiedBy>
  <dcterms:created xsi:type="dcterms:W3CDTF">2017-11-02T20:37:42Z</dcterms:created>
  <dcterms:modified xsi:type="dcterms:W3CDTF">2020-12-10T00:26:16Z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0x010100E20EA4F4CB40DD419C6CAF9467FB7C04</vt:lpwstr>
  </property>
</Properties>
</file>